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4 ЗЕМСКОЕ СОБРАНИЕ 1 созыва\35 от 12.12.2024\РЕШЕНИЯ\"/>
    </mc:Choice>
  </mc:AlternateContent>
  <bookViews>
    <workbookView xWindow="0" yWindow="180" windowWidth="16380" windowHeight="8010" tabRatio="500"/>
  </bookViews>
  <sheets>
    <sheet name="доходы 24-26" sheetId="2" r:id="rId1"/>
  </sheets>
  <definedNames>
    <definedName name="_xlnm.Print_Titles" localSheetId="0">'доходы 24-26'!$6:$7</definedName>
    <definedName name="_xlnm.Print_Area" localSheetId="0">'доходы 24-26'!$A$1:$E$88</definedName>
  </definedNames>
  <calcPr calcId="162913"/>
</workbook>
</file>

<file path=xl/calcChain.xml><?xml version="1.0" encoding="utf-8"?>
<calcChain xmlns="http://schemas.openxmlformats.org/spreadsheetml/2006/main">
  <c r="C70" i="2" l="1"/>
  <c r="C31" i="2" l="1"/>
  <c r="C41" i="2"/>
  <c r="D29" i="2"/>
  <c r="E29" i="2"/>
  <c r="D44" i="2"/>
  <c r="E44" i="2"/>
  <c r="D25" i="2"/>
  <c r="E25" i="2"/>
  <c r="D16" i="2"/>
  <c r="E16" i="2"/>
  <c r="C16" i="2"/>
  <c r="C64" i="2" l="1"/>
  <c r="C69" i="2"/>
  <c r="C81" i="2"/>
  <c r="C72" i="2"/>
  <c r="C57" i="2"/>
  <c r="C59" i="2"/>
  <c r="C61" i="2"/>
  <c r="C54" i="2"/>
  <c r="C10" i="2"/>
  <c r="D10" i="2" l="1"/>
  <c r="C55" i="2" l="1"/>
  <c r="C50" i="2"/>
  <c r="C73" i="2" l="1"/>
  <c r="C77" i="2"/>
  <c r="C65" i="2"/>
  <c r="C67" i="2"/>
  <c r="C58" i="2"/>
  <c r="D57" i="2"/>
  <c r="D70" i="2"/>
  <c r="C26" i="2" l="1"/>
  <c r="C25" i="2" s="1"/>
  <c r="C47" i="2"/>
  <c r="C44" i="2" s="1"/>
  <c r="C24" i="2" l="1"/>
  <c r="C30" i="2" l="1"/>
  <c r="C29" i="2" s="1"/>
  <c r="E70" i="2" l="1"/>
  <c r="E72" i="2"/>
  <c r="E55" i="2"/>
  <c r="D55" i="2"/>
  <c r="D72" i="2"/>
  <c r="D71" i="2" s="1"/>
  <c r="D79" i="2" l="1"/>
  <c r="E79" i="2"/>
  <c r="C79" i="2"/>
  <c r="E76" i="2"/>
  <c r="C87" i="2" l="1"/>
  <c r="C85" i="2"/>
  <c r="E57" i="2" l="1"/>
  <c r="D86" i="2" l="1"/>
  <c r="E86" i="2"/>
  <c r="C86" i="2" l="1"/>
  <c r="D56" i="2" l="1"/>
  <c r="E56" i="2"/>
  <c r="C74" i="2"/>
  <c r="C71" i="2" s="1"/>
  <c r="C63" i="2"/>
  <c r="E71" i="2" l="1"/>
  <c r="C56" i="2"/>
  <c r="D53" i="2" l="1"/>
  <c r="D52" i="2" s="1"/>
  <c r="E53" i="2"/>
  <c r="E52" i="2" s="1"/>
  <c r="C53" i="2"/>
  <c r="C52" i="2" s="1"/>
  <c r="D84" i="2" l="1"/>
  <c r="D51" i="2" s="1"/>
  <c r="E84" i="2"/>
  <c r="E51" i="2" s="1"/>
  <c r="C84" i="2"/>
  <c r="C51" i="2" s="1"/>
  <c r="D11" i="2" l="1"/>
  <c r="E11" i="2"/>
  <c r="C11" i="2"/>
  <c r="D42" i="2" l="1"/>
  <c r="E42" i="2"/>
  <c r="C42" i="2"/>
  <c r="D21" i="2"/>
  <c r="E21" i="2"/>
  <c r="C21" i="2"/>
  <c r="D9" i="2"/>
  <c r="E9" i="2"/>
  <c r="E40" i="2"/>
  <c r="D40" i="2"/>
  <c r="C40" i="2"/>
  <c r="C9" i="2"/>
  <c r="C8" i="2" l="1"/>
  <c r="D8" i="2"/>
  <c r="E8" i="2"/>
  <c r="E88" i="2" l="1"/>
  <c r="D88" i="2"/>
  <c r="C88" i="2" l="1"/>
</calcChain>
</file>

<file path=xl/sharedStrings.xml><?xml version="1.0" encoding="utf-8"?>
<sst xmlns="http://schemas.openxmlformats.org/spreadsheetml/2006/main" count="170" uniqueCount="170">
  <si>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</si>
  <si>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</si>
  <si>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</si>
  <si>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</si>
  <si>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</si>
  <si>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</si>
  <si>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</si>
  <si>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</si>
  <si>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</si>
  <si>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</si>
  <si>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</si>
  <si>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</si>
  <si>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</si>
  <si>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</si>
  <si>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</si>
  <si>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</si>
  <si>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</si>
  <si>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</si>
  <si>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</si>
  <si>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</si>
  <si>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</si>
  <si>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</si>
  <si>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</si>
  <si>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</si>
  <si>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</si>
  <si>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</si>
  <si>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</si>
  <si>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</si>
  <si>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</si>
  <si>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</si>
  <si>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</si>
  <si>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</si>
  <si>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</si>
  <si>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</si>
  <si>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</si>
  <si>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2 02 10000 00 0000 150</t>
  </si>
  <si>
    <t>2 02 20000 00 0000 150</t>
  </si>
  <si>
    <t>2 02 30000 00 0000 150</t>
  </si>
  <si>
    <t>1 03 02231 01 0000 110</t>
  </si>
  <si>
    <t>1 03 02241 01 0000 110</t>
  </si>
  <si>
    <t>1 03 02251 01 0000 110</t>
  </si>
  <si>
    <t>1 03 02261 01 0000 110</t>
  </si>
  <si>
    <t>(тыс. руб.)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</si>
  <si>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</si>
  <si>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</si>
  <si>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</si>
  <si>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</si>
  <si>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2024 год</t>
  </si>
  <si>
    <t>2025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</si>
  <si>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</si>
  <si>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2 02 15002 14 0000 150</t>
  </si>
  <si>
    <t>2 02 15009 14 0000 150</t>
  </si>
  <si>
    <t>2 02 20077 14 0000 150</t>
  </si>
  <si>
    <t>2 02 25304 14 0000 150</t>
  </si>
  <si>
    <t>2 02 25555 14 0000 150</t>
  </si>
  <si>
    <t>2 02 25576 14 0000 150</t>
  </si>
  <si>
    <t>2 02 29999 14 0000 150</t>
  </si>
  <si>
    <t>2 02 30024 14 0000 150</t>
  </si>
  <si>
    <t>2 02 35120 14 0000 150</t>
  </si>
  <si>
    <t>2 02 35303 14 0000 150</t>
  </si>
  <si>
    <t>2 02 36900 14 0000 150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</si>
  <si>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</si>
  <si>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</si>
  <si>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</si>
  <si>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</si>
  <si>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</si>
  <si>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</si>
  <si>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</si>
  <si>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</si>
  <si>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</si>
  <si>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</si>
  <si>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</si>
  <si>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Единая субвенция бюджетам муниципальных округов из бюджета субъекта Российской Федерации</t>
  </si>
  <si>
    <t>1 06 00000 00 0000 000</t>
  </si>
  <si>
    <t>НАЛОГИ НА ИМУЩЕСТВО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</si>
  <si>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</si>
  <si>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</si>
  <si>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1 11 01040 14 0000 120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</si>
  <si>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</si>
  <si>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</si>
  <si>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</si>
  <si>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1 11 05034 14 0000 120</t>
  </si>
  <si>
    <t>1 11 05074 14 0000 120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</si>
  <si>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</si>
  <si>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</si>
  <si>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</t>
  </si>
  <si>
    <t>1 11 05324 14 0000 120</t>
  </si>
  <si>
    <t>1 11 09044 14 0000 120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</si>
  <si>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</si>
  <si>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</si>
  <si>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</si>
  <si>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1 14 06312 14 0000 430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</si>
  <si>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</si>
  <si>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</si>
  <si>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1 13 00000 01 0000 130</t>
  </si>
  <si>
    <t>ДОХОДЫ ОТ ОКАЗАНИЯ ПЛАТНЫХ УСЛУГ И КОМПЕНСАЦИИ ЗАТРАТ ГОСУДАРСТВА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</si>
  <si>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</si>
  <si>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</si>
  <si>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1 14 02043 14 0000 410</t>
  </si>
  <si>
    <t>1 05 04060 02 0000 110</t>
  </si>
  <si>
    <t>1 06 06032 14 0000 110</t>
  </si>
  <si>
    <t>1 06 06042 14 0000 110</t>
  </si>
  <si>
    <t>1 06 01020 14 0000 110</t>
  </si>
  <si>
    <t>2 02 25213 14 0000 150</t>
  </si>
  <si>
    <t>2 02 35179 14 0000 150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</si>
  <si>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</si>
  <si>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</si>
  <si>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1 14 06024 14 1000 430</t>
  </si>
  <si>
    <t xml:space="preserve"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 </t>
  </si>
  <si>
    <t>2 02 25171 14 0000 150</t>
  </si>
  <si>
    <t>2 02 25590 14 0000 150</t>
  </si>
  <si>
    <t>2 02 25599 14 0000 150</t>
  </si>
  <si>
    <t>2 04 00000 00 0000 150</t>
  </si>
  <si>
    <t>БЕЗВОЗМЕЗДНЫЕ ПОСТУПЛЕНИЯ ОТ НЕГОСУДАРСТВЕННЫХ ОРГАНИЗАЦИЙ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</si>
  <si>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</si>
  <si>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</si>
  <si>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2026 год</t>
  </si>
  <si>
    <t>Объем доходов бюджета округа, формируемый за счет 
налоговых и неналоговых доходов, а также безвозмездных поступлений 
на 2024 год и плановый период 2025 и 2026 годов</t>
  </si>
  <si>
    <r>
      <t> </t>
    </r>
    <r>
      <rPr>
        <b/>
        <sz val="12"/>
        <rFont val="Liberation Serif"/>
        <family val="1"/>
        <charset val="204"/>
      </rPr>
      <t>ИТОГО ДОХОДОВ</t>
    </r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</si>
  <si>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</si>
  <si>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земенльным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</si>
  <si>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</si>
  <si>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</si>
  <si>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</si>
  <si>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</si>
  <si>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</si>
  <si>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округов на техническое оснащение муниципальных музеев"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</si>
  <si>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</si>
  <si>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</si>
  <si>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</si>
  <si>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2 02 40000 00 0000 150</t>
  </si>
  <si>
    <t>Иные межбюджетные трансферты всего, в том числе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</si>
  <si>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</si>
  <si>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</si>
  <si>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</si>
  <si>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</si>
  <si>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2 02 49999 14 0000 150</t>
  </si>
  <si>
    <t xml:space="preserve">Прочие межбюджетные трансферты, передаваемые бюджетам муниципальных округов  </t>
  </si>
  <si>
    <t>2 02 45519 14 0000 150</t>
  </si>
  <si>
    <t>Межбюджетные трансферты, передаваемые бюджетам муниципальных округов на поддержку отрасли культуры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</si>
  <si>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</si>
  <si>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</si>
  <si>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2 07 00000 00 0000 150</t>
  </si>
  <si>
    <t>ПРОЧИЕ БЕЗВОЗМЕЗДНЫЕ ПОСТУПЛЕНИЯ</t>
  </si>
  <si>
    <t>25220704020140000150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</si>
  <si>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</si>
  <si>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Приложение № 2 
Утверждено решением Земского Собрания Грязовецкого муниципального округа от  07.12.2023 № 159</t>
  </si>
  <si>
    <t>2 02 35176 14 0000 150</t>
  </si>
  <si>
    <t>Субвенции бюджетам муниципальных округов на осуществление полномочий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</t>
  </si>
  <si>
    <t>1 11 05410 14 0000 120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</si>
  <si>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муниципальных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</si>
  <si>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Прочие безвозмездные поступления от государственных (муниципальных) организаций в бюджеты муниципальных округов</t>
  </si>
  <si>
    <t>2 02 27576 14 0000 150</t>
  </si>
  <si>
    <t>Субсидии бюджетам муниципальных округов на софинансирование капитальных вложений в объекты государственной (муниципальной ) собственности в рамках обеспечения комплексного развития сельских территорий</t>
  </si>
  <si>
    <t>2 03 00000 00 0000 150</t>
  </si>
  <si>
    <t>БЕЗВОЗМЕЗДНЫЕ ПОСТУПЛЕНИЯ ОТ ГОСУДАРСТВЕННЫХ ОРГАНИЗАЦИЙ</t>
  </si>
  <si>
    <t>2 03 04099 14 0000 150</t>
  </si>
  <si>
    <t>2 02 25750 14 0000 150</t>
  </si>
  <si>
    <t>Субсидии бюджетам муниципальных округов на реализацию мероприятий по модернизации школьных систем образования</t>
  </si>
  <si>
    <t>1 05 03010 01 0000 110</t>
  </si>
  <si>
    <t>1 05 02010 02 0000 110</t>
  </si>
  <si>
    <t>Государственная пошлина за выдачу разрешения на установку рекламной конструкции</t>
  </si>
  <si>
    <t>1 08 07150 01 0000 110</t>
  </si>
  <si>
    <t>1 11 09080 14 0000 120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</si>
  <si>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</si>
  <si>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</si>
  <si>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1 14 02042 14 0000 440</t>
  </si>
  <si>
    <t xml:space="preserve">Единый налог на вмененный доход для отдельных видов деятельности </t>
  </si>
  <si>
    <t xml:space="preserve">Единый сельскохозяйственный налог </t>
  </si>
  <si>
    <t>Приложение № 2 
Утверждено решением Земского Собрания Грязовецкого муниципального округа от 12 декабря 2024 года №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</si>
</sst>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0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name val="Liberation Serif"/>
      <family val="1"/>
      <charset val="204"/>
    </font>
    <font>
      <sz val="13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sz val="8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6">
    <xf numFmtId="0" fontId="0" fillId="0" borderId="0" xfId="0"/>
    <xf numFmtId="0" fontId="3" fillId="0" borderId="0" xfId="1" applyFont="1" applyBorder="1" applyAlignment="1">
      <alignment vertical="center" wrapText="1"/>
    </xf>
    <xf numFmtId="165" fontId="4" fillId="0" borderId="0" xfId="2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2" fillId="0" borderId="0" xfId="1" applyFont="1" applyAlignment="1">
      <alignment vertical="top" wrapText="1"/>
    </xf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1" fillId="0" borderId="0" xfId="0" applyFont="1"/>
    <xf numFmtId="0" fontId="12" fillId="0" borderId="0" xfId="0" applyFont="1"/>
    <xf numFmtId="0" fontId="14" fillId="0" borderId="0" xfId="0" applyFont="1"/>
    <xf numFmtId="165" fontId="15" fillId="0" borderId="0" xfId="0" applyNumberFormat="1" applyFont="1"/>
    <xf numFmtId="0" fontId="15" fillId="0" borderId="0" xfId="0" applyFont="1"/>
    <xf numFmtId="165" fontId="13" fillId="0" borderId="1" xfId="2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6" fillId="0" borderId="0" xfId="0" applyFont="1"/>
    <xf numFmtId="0" fontId="6" fillId="0" borderId="0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165" fontId="17" fillId="0" borderId="2" xfId="2" applyNumberFormat="1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165" fontId="17" fillId="0" borderId="1" xfId="2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165" fontId="13" fillId="0" borderId="1" xfId="2" applyNumberFormat="1" applyFont="1" applyFill="1" applyBorder="1" applyAlignment="1">
      <alignment horizontal="center" vertical="center" wrapText="1"/>
    </xf>
    <xf numFmtId="165" fontId="17" fillId="3" borderId="1" xfId="2" applyNumberFormat="1" applyFont="1" applyFill="1" applyBorder="1" applyAlignment="1">
      <alignment horizontal="center" vertical="center" wrapText="1"/>
    </xf>
    <xf numFmtId="165" fontId="18" fillId="0" borderId="1" xfId="2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7" fillId="0" borderId="0" xfId="1" applyFont="1" applyAlignment="1">
      <alignment horizontal="justify" vertical="top" wrapText="1"/>
    </xf>
    <xf numFmtId="0" fontId="9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165" fontId="13" fillId="3" borderId="1" xfId="2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165" fontId="13" fillId="0" borderId="2" xfId="2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 wrapText="1"/>
    </xf>
    <xf numFmtId="165" fontId="12" fillId="0" borderId="0" xfId="0" applyNumberFormat="1" applyFont="1"/>
    <xf numFmtId="0" fontId="7" fillId="0" borderId="0" xfId="1" applyFont="1" applyAlignment="1">
      <alignment horizontal="justify" vertical="top" wrapText="1"/>
    </xf>
    <xf numFmtId="0" fontId="8" fillId="0" borderId="0" xfId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center" wrapText="1"/>
    </xf>
    <xf numFmtId="0" fontId="6" fillId="0" borderId="3" xfId="2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8"/>
  <sheetViews>
    <sheetView tabSelected="1" zoomScaleNormal="100" workbookViewId="0">
      <pane xSplit="2" ySplit="7" topLeftCell="C73" activePane="bottomRight" state="frozen"/>
      <selection pane="topRight" activeCell="C1" sqref="C1"/>
      <selection pane="bottomLeft" activeCell="A8" sqref="A8"/>
      <selection pane="bottomRight" activeCell="D81" sqref="D81"/>
    </sheetView>
  </sheetViews>
  <sheetFormatPr defaultRowHeight="15"/>
  <cols>
    <col min="1" max="1" width="26.5703125" customWidth="1"/>
    <col min="2" max="2" width="52.42578125" customWidth="1"/>
    <col min="3" max="5" width="13.85546875" customWidth="1"/>
    <col min="6" max="6" width="11.28515625" customWidth="1"/>
    <col min="7" max="7" width="11" customWidth="1"/>
  </cols>
  <sheetData>
    <row r="1" spans="1:7" ht="63.75" customHeight="1">
      <c r="C1" s="52" t="s">
        <v>169</v>
      </c>
      <c r="D1" s="52"/>
      <c r="E1" s="52"/>
    </row>
    <row r="2" spans="1:7" ht="9" customHeight="1">
      <c r="C2" s="41"/>
      <c r="D2" s="41"/>
      <c r="E2" s="41"/>
    </row>
    <row r="3" spans="1:7" ht="63" customHeight="1">
      <c r="A3" s="1"/>
      <c r="B3" s="4"/>
      <c r="C3" s="52" t="s">
        <v>146</v>
      </c>
      <c r="D3" s="52"/>
      <c r="E3" s="52"/>
    </row>
    <row r="4" spans="1:7" ht="59.25" customHeight="1">
      <c r="A4" s="53" t="s">
        <v>117</v>
      </c>
      <c r="B4" s="53"/>
      <c r="C4" s="53"/>
      <c r="D4" s="53"/>
      <c r="E4" s="53"/>
    </row>
    <row r="5" spans="1:7" ht="15.75">
      <c r="A5" s="21"/>
      <c r="B5" s="21"/>
      <c r="C5" s="21"/>
      <c r="D5" s="5"/>
      <c r="E5" s="21" t="s">
        <v>42</v>
      </c>
    </row>
    <row r="6" spans="1:7" ht="42.75">
      <c r="A6" s="30" t="s">
        <v>0</v>
      </c>
      <c r="B6" s="30" t="s">
        <v>1</v>
      </c>
      <c r="C6" s="33" t="s">
        <v>47</v>
      </c>
      <c r="D6" s="33" t="s">
        <v>48</v>
      </c>
      <c r="E6" s="33" t="s">
        <v>116</v>
      </c>
    </row>
    <row r="7" spans="1:7" ht="12" customHeight="1">
      <c r="A7" s="40">
        <v>1</v>
      </c>
      <c r="B7" s="40">
        <v>2</v>
      </c>
      <c r="C7" s="40">
        <v>3</v>
      </c>
      <c r="D7" s="40">
        <v>4</v>
      </c>
      <c r="E7" s="40">
        <v>5</v>
      </c>
    </row>
    <row r="8" spans="1:7" s="15" customFormat="1" ht="36.75" customHeight="1">
      <c r="A8" s="22" t="s">
        <v>2</v>
      </c>
      <c r="B8" s="23" t="s">
        <v>3</v>
      </c>
      <c r="C8" s="18">
        <f>C9+C11+C16+C21+C25+C29+C40+C42+C44+C50</f>
        <v>602010.60000000009</v>
      </c>
      <c r="D8" s="18">
        <f t="shared" ref="D8:E8" si="0">D9+D11+D16+D21+D25+D29+D40+D42+D44+D50</f>
        <v>559075.80000000005</v>
      </c>
      <c r="E8" s="18">
        <f t="shared" si="0"/>
        <v>557715</v>
      </c>
    </row>
    <row r="9" spans="1:7" s="17" customFormat="1" ht="16.5">
      <c r="A9" s="24" t="s">
        <v>4</v>
      </c>
      <c r="B9" s="25" t="s">
        <v>5</v>
      </c>
      <c r="C9" s="18">
        <f>C10</f>
        <v>445733.8</v>
      </c>
      <c r="D9" s="18">
        <f>D10</f>
        <v>412490.8</v>
      </c>
      <c r="E9" s="18">
        <f>E10</f>
        <v>411723</v>
      </c>
      <c r="F9" s="16"/>
    </row>
    <row r="10" spans="1:7" ht="16.5">
      <c r="A10" s="9" t="s">
        <v>6</v>
      </c>
      <c r="B10" s="7" t="s">
        <v>7</v>
      </c>
      <c r="C10" s="34">
        <f>429086.4+10386.1+6261.3</f>
        <v>445733.8</v>
      </c>
      <c r="D10" s="34">
        <f>398754+13736.8</f>
        <v>412490.8</v>
      </c>
      <c r="E10" s="34">
        <v>411723</v>
      </c>
    </row>
    <row r="11" spans="1:7" s="14" customFormat="1" ht="42.75">
      <c r="A11" s="26" t="s">
        <v>8</v>
      </c>
      <c r="B11" s="12" t="s">
        <v>9</v>
      </c>
      <c r="C11" s="18">
        <f>SUM(C12:C15)</f>
        <v>36661.300000000003</v>
      </c>
      <c r="D11" s="18">
        <f t="shared" ref="D11:E11" si="1">SUM(D12:D15)</f>
        <v>39374</v>
      </c>
      <c r="E11" s="18">
        <f t="shared" si="1"/>
        <v>37572</v>
      </c>
      <c r="G11" s="51"/>
    </row>
    <row r="12" spans="1:7" ht="130.5" customHeight="1">
      <c r="A12" s="9" t="s">
        <v>38</v>
      </c>
      <c r="B12" s="7" t="s">
        <v>46</v>
      </c>
      <c r="C12" s="50">
        <v>18901.400000000001</v>
      </c>
      <c r="D12" s="35">
        <v>20435.2</v>
      </c>
      <c r="E12" s="36">
        <v>19492.3</v>
      </c>
    </row>
    <row r="13" spans="1:7" ht="130.5" customHeight="1">
      <c r="A13" s="9" t="s">
        <v>39</v>
      </c>
      <c r="B13" s="7" t="s">
        <v>45</v>
      </c>
      <c r="C13" s="35">
        <v>109.7</v>
      </c>
      <c r="D13" s="35">
        <v>118</v>
      </c>
      <c r="E13" s="36">
        <v>97.7</v>
      </c>
    </row>
    <row r="14" spans="1:7" ht="115.5" customHeight="1">
      <c r="A14" s="9" t="s">
        <v>40</v>
      </c>
      <c r="B14" s="7" t="s">
        <v>44</v>
      </c>
      <c r="C14" s="35">
        <v>19790.8</v>
      </c>
      <c r="D14" s="35">
        <v>21104.5</v>
      </c>
      <c r="E14" s="36">
        <v>20149.900000000001</v>
      </c>
    </row>
    <row r="15" spans="1:7" ht="117.75" customHeight="1">
      <c r="A15" s="9" t="s">
        <v>41</v>
      </c>
      <c r="B15" s="7" t="s">
        <v>43</v>
      </c>
      <c r="C15" s="35">
        <v>-2140.6</v>
      </c>
      <c r="D15" s="35">
        <v>-2283.6999999999998</v>
      </c>
      <c r="E15" s="36">
        <v>-2167.9</v>
      </c>
    </row>
    <row r="16" spans="1:7" s="14" customFormat="1" ht="16.5">
      <c r="A16" s="26" t="s">
        <v>10</v>
      </c>
      <c r="B16" s="27" t="s">
        <v>11</v>
      </c>
      <c r="C16" s="18">
        <f>C17+C18+C19+C20</f>
        <v>51279</v>
      </c>
      <c r="D16" s="18">
        <f t="shared" ref="D16:E16" si="2">D17+D18+D19+D20</f>
        <v>55873</v>
      </c>
      <c r="E16" s="18">
        <f t="shared" si="2"/>
        <v>56727</v>
      </c>
    </row>
    <row r="17" spans="1:6" ht="30">
      <c r="A17" s="9" t="s">
        <v>12</v>
      </c>
      <c r="B17" s="7" t="s">
        <v>13</v>
      </c>
      <c r="C17" s="34">
        <v>49029</v>
      </c>
      <c r="D17" s="34">
        <v>54123</v>
      </c>
      <c r="E17" s="34">
        <v>54956</v>
      </c>
    </row>
    <row r="18" spans="1:6" ht="30">
      <c r="A18" s="28" t="s">
        <v>160</v>
      </c>
      <c r="B18" s="44" t="s">
        <v>167</v>
      </c>
      <c r="C18" s="38">
        <v>30</v>
      </c>
      <c r="D18" s="38">
        <v>0</v>
      </c>
      <c r="E18" s="38">
        <v>0</v>
      </c>
    </row>
    <row r="19" spans="1:6" ht="16.5">
      <c r="A19" s="28" t="s">
        <v>159</v>
      </c>
      <c r="B19" s="44" t="s">
        <v>168</v>
      </c>
      <c r="C19" s="38">
        <v>491</v>
      </c>
      <c r="D19" s="38">
        <v>0</v>
      </c>
      <c r="E19" s="38">
        <v>0</v>
      </c>
    </row>
    <row r="20" spans="1:6" ht="45">
      <c r="A20" s="9" t="s">
        <v>99</v>
      </c>
      <c r="B20" s="7" t="s">
        <v>61</v>
      </c>
      <c r="C20" s="34">
        <v>1729</v>
      </c>
      <c r="D20" s="34">
        <v>1750</v>
      </c>
      <c r="E20" s="34">
        <v>1771</v>
      </c>
    </row>
    <row r="21" spans="1:6" s="14" customFormat="1" ht="16.5">
      <c r="A21" s="26" t="s">
        <v>73</v>
      </c>
      <c r="B21" s="27" t="s">
        <v>74</v>
      </c>
      <c r="C21" s="18">
        <f>C22+C23+C24</f>
        <v>23569.3</v>
      </c>
      <c r="D21" s="18">
        <f>D22+D23+D24</f>
        <v>26992</v>
      </c>
      <c r="E21" s="18">
        <f>E22+E23+E24</f>
        <v>27284</v>
      </c>
    </row>
    <row r="22" spans="1:6" ht="45">
      <c r="A22" s="9" t="s">
        <v>102</v>
      </c>
      <c r="B22" s="7" t="s">
        <v>119</v>
      </c>
      <c r="C22" s="34">
        <v>13642</v>
      </c>
      <c r="D22" s="34">
        <v>13928</v>
      </c>
      <c r="E22" s="34">
        <v>14220</v>
      </c>
    </row>
    <row r="23" spans="1:6" ht="45">
      <c r="A23" s="9" t="s">
        <v>100</v>
      </c>
      <c r="B23" s="7" t="s">
        <v>120</v>
      </c>
      <c r="C23" s="34">
        <v>4353.3</v>
      </c>
      <c r="D23" s="34">
        <v>6001</v>
      </c>
      <c r="E23" s="34">
        <v>6001</v>
      </c>
    </row>
    <row r="24" spans="1:6" ht="45">
      <c r="A24" s="9" t="s">
        <v>101</v>
      </c>
      <c r="B24" s="7" t="s">
        <v>121</v>
      </c>
      <c r="C24" s="38">
        <f>7063-1489</f>
        <v>5574</v>
      </c>
      <c r="D24" s="34">
        <v>7063</v>
      </c>
      <c r="E24" s="34">
        <v>7063</v>
      </c>
      <c r="F24" s="3"/>
    </row>
    <row r="25" spans="1:6" s="14" customFormat="1" ht="16.5">
      <c r="A25" s="26" t="s">
        <v>14</v>
      </c>
      <c r="B25" s="12" t="s">
        <v>15</v>
      </c>
      <c r="C25" s="46">
        <f>C26+C27+C28</f>
        <v>4315.3</v>
      </c>
      <c r="D25" s="46">
        <f t="shared" ref="D25:E25" si="3">D26+D27+D28</f>
        <v>3318</v>
      </c>
      <c r="E25" s="46">
        <f t="shared" si="3"/>
        <v>3318</v>
      </c>
    </row>
    <row r="26" spans="1:6" ht="30">
      <c r="A26" s="9" t="s">
        <v>16</v>
      </c>
      <c r="B26" s="7" t="s">
        <v>17</v>
      </c>
      <c r="C26" s="38">
        <f>3741.6+490.7</f>
        <v>4232.3</v>
      </c>
      <c r="D26" s="34">
        <v>3260</v>
      </c>
      <c r="E26" s="34">
        <v>3260</v>
      </c>
      <c r="F26" s="3"/>
    </row>
    <row r="27" spans="1:6" ht="75">
      <c r="A27" s="9" t="s">
        <v>75</v>
      </c>
      <c r="B27" s="7" t="s">
        <v>76</v>
      </c>
      <c r="C27" s="38">
        <v>58</v>
      </c>
      <c r="D27" s="34">
        <v>58</v>
      </c>
      <c r="E27" s="34">
        <v>58</v>
      </c>
    </row>
    <row r="28" spans="1:6" ht="30">
      <c r="A28" s="28" t="s">
        <v>162</v>
      </c>
      <c r="B28" s="44" t="s">
        <v>161</v>
      </c>
      <c r="C28" s="38">
        <v>25</v>
      </c>
      <c r="D28" s="38">
        <v>0</v>
      </c>
      <c r="E28" s="38">
        <v>0</v>
      </c>
    </row>
    <row r="29" spans="1:6" s="14" customFormat="1" ht="45" customHeight="1">
      <c r="A29" s="26" t="s">
        <v>18</v>
      </c>
      <c r="B29" s="12" t="s">
        <v>19</v>
      </c>
      <c r="C29" s="46">
        <f>C30+C31+C32+C33+C34+C36+C38+C35+C37+C39</f>
        <v>13870.400000000001</v>
      </c>
      <c r="D29" s="46">
        <f t="shared" ref="D29:E29" si="4">D30+D31+D32+D33+D34+D36+D38+D35+D37+D39</f>
        <v>14616</v>
      </c>
      <c r="E29" s="46">
        <f t="shared" si="4"/>
        <v>14616</v>
      </c>
    </row>
    <row r="30" spans="1:6" ht="60">
      <c r="A30" s="9" t="s">
        <v>77</v>
      </c>
      <c r="B30" s="7" t="s">
        <v>49</v>
      </c>
      <c r="C30" s="38">
        <f>12-11.9</f>
        <v>9.9999999999999645E-2</v>
      </c>
      <c r="D30" s="34">
        <v>12</v>
      </c>
      <c r="E30" s="34">
        <v>12</v>
      </c>
    </row>
    <row r="31" spans="1:6" ht="90">
      <c r="A31" s="9" t="s">
        <v>78</v>
      </c>
      <c r="B31" s="7" t="s">
        <v>79</v>
      </c>
      <c r="C31" s="38">
        <f>5193-845.5</f>
        <v>4347.5</v>
      </c>
      <c r="D31" s="34">
        <v>5193</v>
      </c>
      <c r="E31" s="34">
        <v>5193</v>
      </c>
    </row>
    <row r="32" spans="1:6" ht="90">
      <c r="A32" s="9" t="s">
        <v>80</v>
      </c>
      <c r="B32" s="8" t="s">
        <v>62</v>
      </c>
      <c r="C32" s="38">
        <v>470</v>
      </c>
      <c r="D32" s="34">
        <v>470</v>
      </c>
      <c r="E32" s="34">
        <v>470</v>
      </c>
    </row>
    <row r="33" spans="1:5" ht="75">
      <c r="A33" s="9" t="s">
        <v>81</v>
      </c>
      <c r="B33" s="8" t="s">
        <v>63</v>
      </c>
      <c r="C33" s="38">
        <v>1073.2</v>
      </c>
      <c r="D33" s="34">
        <v>1172</v>
      </c>
      <c r="E33" s="34">
        <v>1172</v>
      </c>
    </row>
    <row r="34" spans="1:5" ht="45">
      <c r="A34" s="9" t="s">
        <v>82</v>
      </c>
      <c r="B34" s="7" t="s">
        <v>64</v>
      </c>
      <c r="C34" s="38">
        <v>767.6</v>
      </c>
      <c r="D34" s="34">
        <v>897</v>
      </c>
      <c r="E34" s="34">
        <v>897</v>
      </c>
    </row>
    <row r="35" spans="1:5" ht="129.75" customHeight="1">
      <c r="A35" s="9" t="s">
        <v>84</v>
      </c>
      <c r="B35" s="7" t="s">
        <v>83</v>
      </c>
      <c r="C35" s="38">
        <v>0.2</v>
      </c>
      <c r="D35" s="34">
        <v>0.2</v>
      </c>
      <c r="E35" s="34">
        <v>0.2</v>
      </c>
    </row>
    <row r="36" spans="1:5" ht="111.75" customHeight="1">
      <c r="A36" s="9" t="s">
        <v>86</v>
      </c>
      <c r="B36" s="7" t="s">
        <v>85</v>
      </c>
      <c r="C36" s="38">
        <v>1.8</v>
      </c>
      <c r="D36" s="34">
        <v>1.8</v>
      </c>
      <c r="E36" s="34">
        <v>1.8</v>
      </c>
    </row>
    <row r="37" spans="1:5" ht="180">
      <c r="A37" s="9" t="s">
        <v>149</v>
      </c>
      <c r="B37" s="7" t="s">
        <v>150</v>
      </c>
      <c r="C37" s="38">
        <v>11</v>
      </c>
      <c r="D37" s="34">
        <v>0</v>
      </c>
      <c r="E37" s="34">
        <v>0</v>
      </c>
    </row>
    <row r="38" spans="1:5" ht="87.75" customHeight="1">
      <c r="A38" s="9" t="s">
        <v>87</v>
      </c>
      <c r="B38" s="7" t="s">
        <v>65</v>
      </c>
      <c r="C38" s="38">
        <v>6870</v>
      </c>
      <c r="D38" s="34">
        <v>6870</v>
      </c>
      <c r="E38" s="34">
        <v>6870</v>
      </c>
    </row>
    <row r="39" spans="1:5" ht="120">
      <c r="A39" s="28" t="s">
        <v>163</v>
      </c>
      <c r="B39" s="44" t="s">
        <v>164</v>
      </c>
      <c r="C39" s="38">
        <v>329</v>
      </c>
      <c r="D39" s="38">
        <v>0</v>
      </c>
      <c r="E39" s="38">
        <v>0</v>
      </c>
    </row>
    <row r="40" spans="1:5" s="14" customFormat="1" ht="28.5">
      <c r="A40" s="26" t="s">
        <v>20</v>
      </c>
      <c r="B40" s="12" t="s">
        <v>21</v>
      </c>
      <c r="C40" s="46">
        <f>C41</f>
        <v>976.2</v>
      </c>
      <c r="D40" s="18">
        <f>D41</f>
        <v>1078</v>
      </c>
      <c r="E40" s="18">
        <f>E41</f>
        <v>1141</v>
      </c>
    </row>
    <row r="41" spans="1:5" ht="30">
      <c r="A41" s="9" t="s">
        <v>22</v>
      </c>
      <c r="B41" s="7" t="s">
        <v>23</v>
      </c>
      <c r="C41" s="38">
        <f>1018-41.8</f>
        <v>976.2</v>
      </c>
      <c r="D41" s="34">
        <v>1078</v>
      </c>
      <c r="E41" s="34">
        <v>1141</v>
      </c>
    </row>
    <row r="42" spans="1:5" s="14" customFormat="1" ht="28.5">
      <c r="A42" s="26" t="s">
        <v>94</v>
      </c>
      <c r="B42" s="12" t="s">
        <v>95</v>
      </c>
      <c r="C42" s="46">
        <f>C43</f>
        <v>701.4</v>
      </c>
      <c r="D42" s="18">
        <f>D43</f>
        <v>208</v>
      </c>
      <c r="E42" s="18">
        <f>E43</f>
        <v>208</v>
      </c>
    </row>
    <row r="43" spans="1:5" ht="45">
      <c r="A43" s="9" t="s">
        <v>96</v>
      </c>
      <c r="B43" s="7" t="s">
        <v>97</v>
      </c>
      <c r="C43" s="38">
        <v>701.4</v>
      </c>
      <c r="D43" s="34">
        <v>208</v>
      </c>
      <c r="E43" s="34">
        <v>208</v>
      </c>
    </row>
    <row r="44" spans="1:5" s="14" customFormat="1" ht="28.5">
      <c r="A44" s="26" t="s">
        <v>24</v>
      </c>
      <c r="B44" s="12" t="s">
        <v>25</v>
      </c>
      <c r="C44" s="46">
        <f>C45+C46+C47+C48+C49</f>
        <v>5242.9999999999991</v>
      </c>
      <c r="D44" s="46">
        <f t="shared" ref="D44:E44" si="5">D45+D46+D47+D48+D49</f>
        <v>2225</v>
      </c>
      <c r="E44" s="46">
        <f t="shared" si="5"/>
        <v>2225</v>
      </c>
    </row>
    <row r="45" spans="1:5" s="14" customFormat="1" ht="91.5" customHeight="1">
      <c r="A45" s="28" t="s">
        <v>166</v>
      </c>
      <c r="B45" s="7" t="s">
        <v>165</v>
      </c>
      <c r="C45" s="38">
        <v>12.3</v>
      </c>
      <c r="D45" s="34">
        <v>0</v>
      </c>
      <c r="E45" s="34">
        <v>0</v>
      </c>
    </row>
    <row r="46" spans="1:5" ht="93.75" customHeight="1">
      <c r="A46" s="28" t="s">
        <v>98</v>
      </c>
      <c r="B46" s="7" t="s">
        <v>66</v>
      </c>
      <c r="C46" s="38">
        <v>1529.8</v>
      </c>
      <c r="D46" s="34">
        <v>95</v>
      </c>
      <c r="E46" s="34">
        <v>95</v>
      </c>
    </row>
    <row r="47" spans="1:5" ht="60">
      <c r="A47" s="9" t="s">
        <v>89</v>
      </c>
      <c r="B47" s="7" t="s">
        <v>88</v>
      </c>
      <c r="C47" s="38">
        <f>1788+11.9+998.3</f>
        <v>2798.2</v>
      </c>
      <c r="D47" s="34">
        <v>1788</v>
      </c>
      <c r="E47" s="34">
        <v>1788</v>
      </c>
    </row>
    <row r="48" spans="1:5" ht="60">
      <c r="A48" s="9" t="s">
        <v>107</v>
      </c>
      <c r="B48" s="7" t="s">
        <v>108</v>
      </c>
      <c r="C48" s="38">
        <v>722.7</v>
      </c>
      <c r="D48" s="34">
        <v>239</v>
      </c>
      <c r="E48" s="34">
        <v>239</v>
      </c>
    </row>
    <row r="49" spans="1:7" ht="90">
      <c r="A49" s="28" t="s">
        <v>91</v>
      </c>
      <c r="B49" s="7" t="s">
        <v>90</v>
      </c>
      <c r="C49" s="38">
        <v>180</v>
      </c>
      <c r="D49" s="34">
        <v>103</v>
      </c>
      <c r="E49" s="34">
        <v>103</v>
      </c>
    </row>
    <row r="50" spans="1:7" s="14" customFormat="1" ht="28.5">
      <c r="A50" s="26" t="s">
        <v>26</v>
      </c>
      <c r="B50" s="12" t="s">
        <v>27</v>
      </c>
      <c r="C50" s="46">
        <f>2901+16473.7+23.9+262.3</f>
        <v>19660.900000000001</v>
      </c>
      <c r="D50" s="18">
        <v>2901</v>
      </c>
      <c r="E50" s="18">
        <v>2901</v>
      </c>
    </row>
    <row r="51" spans="1:7" s="15" customFormat="1" ht="28.5" customHeight="1">
      <c r="A51" s="22" t="s">
        <v>28</v>
      </c>
      <c r="B51" s="23" t="s">
        <v>29</v>
      </c>
      <c r="C51" s="46">
        <f>C52+C82+C84+C86</f>
        <v>1773797.4</v>
      </c>
      <c r="D51" s="18">
        <f>D52+D84+D86</f>
        <v>1120172.1000000001</v>
      </c>
      <c r="E51" s="18">
        <f>E52+E84+E86</f>
        <v>853099.29999999993</v>
      </c>
    </row>
    <row r="52" spans="1:7" s="17" customFormat="1" ht="47.25">
      <c r="A52" s="30" t="s">
        <v>30</v>
      </c>
      <c r="B52" s="25" t="s">
        <v>31</v>
      </c>
      <c r="C52" s="46">
        <f>C53+C56+C71+C79</f>
        <v>1756420.0999999999</v>
      </c>
      <c r="D52" s="18">
        <f>D53+D56+D71+D79</f>
        <v>1120172.1000000001</v>
      </c>
      <c r="E52" s="18">
        <f>E53+E56+E71+E79</f>
        <v>853099.29999999993</v>
      </c>
      <c r="F52" s="16"/>
      <c r="G52" s="16"/>
    </row>
    <row r="53" spans="1:7" s="13" customFormat="1" ht="31.5">
      <c r="A53" s="29" t="s">
        <v>35</v>
      </c>
      <c r="B53" s="25" t="s">
        <v>32</v>
      </c>
      <c r="C53" s="46">
        <f>C54+C55</f>
        <v>367177.6</v>
      </c>
      <c r="D53" s="37">
        <f t="shared" ref="D53:E53" si="6">D54+D55</f>
        <v>227243.19999999998</v>
      </c>
      <c r="E53" s="37">
        <f t="shared" si="6"/>
        <v>225335.7</v>
      </c>
    </row>
    <row r="54" spans="1:7" ht="45">
      <c r="A54" s="9" t="s">
        <v>50</v>
      </c>
      <c r="B54" s="44" t="s">
        <v>67</v>
      </c>
      <c r="C54" s="38">
        <f>104326.3+11200+98882.8</f>
        <v>214409.1</v>
      </c>
      <c r="D54" s="38">
        <v>56490.9</v>
      </c>
      <c r="E54" s="38">
        <v>45938.8</v>
      </c>
    </row>
    <row r="55" spans="1:7" ht="60">
      <c r="A55" s="9" t="s">
        <v>51</v>
      </c>
      <c r="B55" s="44" t="s">
        <v>92</v>
      </c>
      <c r="C55" s="38">
        <f>152768.5</f>
        <v>152768.5</v>
      </c>
      <c r="D55" s="38">
        <f>153354.9+17397.4</f>
        <v>170752.3</v>
      </c>
      <c r="E55" s="38">
        <f>161999.5+17397.4</f>
        <v>179396.9</v>
      </c>
    </row>
    <row r="56" spans="1:7" ht="36" customHeight="1">
      <c r="A56" s="30" t="s">
        <v>36</v>
      </c>
      <c r="B56" s="45" t="s">
        <v>33</v>
      </c>
      <c r="C56" s="46">
        <f>SUM(C57:C70)</f>
        <v>855394.4</v>
      </c>
      <c r="D56" s="46">
        <f>SUM(D57:D70)</f>
        <v>378923.7</v>
      </c>
      <c r="E56" s="46">
        <f>SUM(E57:E70)</f>
        <v>87075.8</v>
      </c>
    </row>
    <row r="57" spans="1:7" ht="45">
      <c r="A57" s="6" t="s">
        <v>52</v>
      </c>
      <c r="B57" s="44" t="s">
        <v>122</v>
      </c>
      <c r="C57" s="38">
        <f>132763.5-12005.1-4605.4-1622.1</f>
        <v>114530.9</v>
      </c>
      <c r="D57" s="38">
        <f>0+37740-37740</f>
        <v>0</v>
      </c>
      <c r="E57" s="38">
        <f>0+15120</f>
        <v>15120</v>
      </c>
    </row>
    <row r="58" spans="1:7" ht="128.25" customHeight="1">
      <c r="A58" s="6" t="s">
        <v>132</v>
      </c>
      <c r="B58" s="44" t="s">
        <v>133</v>
      </c>
      <c r="C58" s="38">
        <f>22488.7+771.1+1279.5</f>
        <v>24539.3</v>
      </c>
      <c r="D58" s="38">
        <v>0</v>
      </c>
      <c r="E58" s="38">
        <v>0</v>
      </c>
    </row>
    <row r="59" spans="1:7" ht="89.25" customHeight="1">
      <c r="A59" s="6" t="s">
        <v>134</v>
      </c>
      <c r="B59" s="7" t="s">
        <v>135</v>
      </c>
      <c r="C59" s="38">
        <f>82931-1279.5</f>
        <v>81651.5</v>
      </c>
      <c r="D59" s="34">
        <v>0</v>
      </c>
      <c r="E59" s="34">
        <v>0</v>
      </c>
    </row>
    <row r="60" spans="1:7" ht="120">
      <c r="A60" s="6" t="s">
        <v>109</v>
      </c>
      <c r="B60" s="7" t="s">
        <v>123</v>
      </c>
      <c r="C60" s="38">
        <v>1191.9000000000001</v>
      </c>
      <c r="D60" s="34">
        <v>0</v>
      </c>
      <c r="E60" s="34">
        <v>0</v>
      </c>
    </row>
    <row r="61" spans="1:7" ht="75">
      <c r="A61" s="6" t="s">
        <v>103</v>
      </c>
      <c r="B61" s="7" t="s">
        <v>124</v>
      </c>
      <c r="C61" s="38">
        <f>3478.6-499.7</f>
        <v>2978.9</v>
      </c>
      <c r="D61" s="34">
        <v>0</v>
      </c>
      <c r="E61" s="34">
        <v>0</v>
      </c>
    </row>
    <row r="62" spans="1:7" ht="75">
      <c r="A62" s="6" t="s">
        <v>53</v>
      </c>
      <c r="B62" s="7" t="s">
        <v>93</v>
      </c>
      <c r="C62" s="38">
        <v>18197.2</v>
      </c>
      <c r="D62" s="34">
        <v>17786.5</v>
      </c>
      <c r="E62" s="34">
        <v>17280.900000000001</v>
      </c>
    </row>
    <row r="63" spans="1:7" ht="45">
      <c r="A63" s="6" t="s">
        <v>105</v>
      </c>
      <c r="B63" s="7" t="s">
        <v>106</v>
      </c>
      <c r="C63" s="38">
        <f>399.7-399.7</f>
        <v>0</v>
      </c>
      <c r="D63" s="34">
        <v>391.2</v>
      </c>
      <c r="E63" s="38">
        <v>369</v>
      </c>
    </row>
    <row r="64" spans="1:7" ht="45">
      <c r="A64" s="6" t="s">
        <v>54</v>
      </c>
      <c r="B64" s="7" t="s">
        <v>68</v>
      </c>
      <c r="C64" s="38">
        <f>7144.1-4644.1+7223.4-29.8</f>
        <v>9693.6</v>
      </c>
      <c r="D64" s="34">
        <v>0</v>
      </c>
      <c r="E64" s="34">
        <v>0</v>
      </c>
    </row>
    <row r="65" spans="1:5" ht="42" customHeight="1">
      <c r="A65" s="6" t="s">
        <v>55</v>
      </c>
      <c r="B65" s="7" t="s">
        <v>125</v>
      </c>
      <c r="C65" s="38">
        <f>127660.7-916</f>
        <v>126744.7</v>
      </c>
      <c r="D65" s="34">
        <v>60233.5</v>
      </c>
      <c r="E65" s="34">
        <v>0</v>
      </c>
    </row>
    <row r="66" spans="1:5" ht="30">
      <c r="A66" s="6" t="s">
        <v>110</v>
      </c>
      <c r="B66" s="7" t="s">
        <v>126</v>
      </c>
      <c r="C66" s="38">
        <v>5008.6000000000004</v>
      </c>
      <c r="D66" s="34">
        <v>0</v>
      </c>
      <c r="E66" s="34">
        <v>0</v>
      </c>
    </row>
    <row r="67" spans="1:5" ht="45" customHeight="1">
      <c r="A67" s="6" t="s">
        <v>111</v>
      </c>
      <c r="B67" s="7" t="s">
        <v>127</v>
      </c>
      <c r="C67" s="38">
        <f>244.5+33.5+112.3+67.1+224.5-97.3-194.6</f>
        <v>390</v>
      </c>
      <c r="D67" s="38">
        <v>0</v>
      </c>
      <c r="E67" s="38">
        <v>0</v>
      </c>
    </row>
    <row r="68" spans="1:5" ht="45" customHeight="1">
      <c r="A68" s="6" t="s">
        <v>157</v>
      </c>
      <c r="B68" s="7" t="s">
        <v>158</v>
      </c>
      <c r="C68" s="38">
        <v>0</v>
      </c>
      <c r="D68" s="38">
        <v>113922.6</v>
      </c>
      <c r="E68" s="38">
        <v>0</v>
      </c>
    </row>
    <row r="69" spans="1:5" ht="75">
      <c r="A69" s="6" t="s">
        <v>152</v>
      </c>
      <c r="B69" s="7" t="s">
        <v>153</v>
      </c>
      <c r="C69" s="38">
        <f>56333.3-156.2-25733.7</f>
        <v>30443.400000000005</v>
      </c>
      <c r="D69" s="38">
        <v>0</v>
      </c>
      <c r="E69" s="38">
        <v>0</v>
      </c>
    </row>
    <row r="70" spans="1:5" ht="16.5">
      <c r="A70" s="6" t="s">
        <v>56</v>
      </c>
      <c r="B70" s="7" t="s">
        <v>69</v>
      </c>
      <c r="C70" s="38">
        <f>478523.6+12005.1+131.9-157-281.5-88.3-200+600-219.2-38.5-93.1-48525.4+1983.9-533.3-1690.2+620-1340-81.5-0.1-305.5-3-130.2-153.3</f>
        <v>440024.4</v>
      </c>
      <c r="D70" s="38">
        <f>161325+118300+4377.2+1000+4500+6267.3+1590+1565-11348.6+1588-113922.6+11348.6</f>
        <v>186589.90000000002</v>
      </c>
      <c r="E70" s="38">
        <f>36069.1+4822+3000+6267.3+1590+1565+992.5</f>
        <v>54305.9</v>
      </c>
    </row>
    <row r="71" spans="1:5" ht="28.5">
      <c r="A71" s="26" t="s">
        <v>37</v>
      </c>
      <c r="B71" s="31" t="s">
        <v>34</v>
      </c>
      <c r="C71" s="46">
        <f>SUM(C72:C78)</f>
        <v>510294.09999999992</v>
      </c>
      <c r="D71" s="46">
        <f>SUM(D72:D78)</f>
        <v>514005.20000000007</v>
      </c>
      <c r="E71" s="46">
        <f>SUM(E72:E78)</f>
        <v>540687.79999999993</v>
      </c>
    </row>
    <row r="72" spans="1:5" ht="45">
      <c r="A72" s="9" t="s">
        <v>57</v>
      </c>
      <c r="B72" s="10" t="s">
        <v>70</v>
      </c>
      <c r="C72" s="38">
        <f>480752-5919.7-4032.4-850.4</f>
        <v>469949.49999999994</v>
      </c>
      <c r="D72" s="38">
        <f>480781.4+721.9+7317.1</f>
        <v>488820.4</v>
      </c>
      <c r="E72" s="38">
        <f>507142.1+721.9+7317.1</f>
        <v>515181.1</v>
      </c>
    </row>
    <row r="73" spans="1:5" ht="60">
      <c r="A73" s="9" t="s">
        <v>140</v>
      </c>
      <c r="B73" s="10" t="s">
        <v>141</v>
      </c>
      <c r="C73" s="38">
        <f>1603.1+0.4</f>
        <v>1603.5</v>
      </c>
      <c r="D73" s="38">
        <v>1762</v>
      </c>
      <c r="E73" s="38">
        <v>1921.6</v>
      </c>
    </row>
    <row r="74" spans="1:5" ht="75">
      <c r="A74" s="9" t="s">
        <v>58</v>
      </c>
      <c r="B74" s="10" t="s">
        <v>71</v>
      </c>
      <c r="C74" s="38">
        <f>4.7-0.1</f>
        <v>4.6000000000000005</v>
      </c>
      <c r="D74" s="38">
        <v>5</v>
      </c>
      <c r="E74" s="38">
        <v>31.7</v>
      </c>
    </row>
    <row r="75" spans="1:5" ht="90">
      <c r="A75" s="28" t="s">
        <v>147</v>
      </c>
      <c r="B75" s="47" t="s">
        <v>148</v>
      </c>
      <c r="C75" s="38">
        <v>1700</v>
      </c>
      <c r="D75" s="38">
        <v>0</v>
      </c>
      <c r="E75" s="38">
        <v>0</v>
      </c>
    </row>
    <row r="76" spans="1:5" ht="73.5" customHeight="1">
      <c r="A76" s="9" t="s">
        <v>104</v>
      </c>
      <c r="B76" s="10" t="s">
        <v>129</v>
      </c>
      <c r="C76" s="34">
        <v>2035.4</v>
      </c>
      <c r="D76" s="34">
        <v>2035.4</v>
      </c>
      <c r="E76" s="34">
        <f>1660.9+792.1</f>
        <v>2453</v>
      </c>
    </row>
    <row r="77" spans="1:5" ht="132" customHeight="1">
      <c r="A77" s="9" t="s">
        <v>59</v>
      </c>
      <c r="B77" s="10" t="s">
        <v>128</v>
      </c>
      <c r="C77" s="38">
        <f>30694-200</f>
        <v>30494</v>
      </c>
      <c r="D77" s="38">
        <v>16875</v>
      </c>
      <c r="E77" s="38">
        <v>16595.3</v>
      </c>
    </row>
    <row r="78" spans="1:5" ht="30" customHeight="1">
      <c r="A78" s="9" t="s">
        <v>60</v>
      </c>
      <c r="B78" s="10" t="s">
        <v>72</v>
      </c>
      <c r="C78" s="34">
        <v>4507.1000000000004</v>
      </c>
      <c r="D78" s="34">
        <v>4507.3999999999996</v>
      </c>
      <c r="E78" s="34">
        <v>4505.1000000000004</v>
      </c>
    </row>
    <row r="79" spans="1:5" ht="31.5">
      <c r="A79" s="26" t="s">
        <v>130</v>
      </c>
      <c r="B79" s="25" t="s">
        <v>131</v>
      </c>
      <c r="C79" s="18">
        <f>C80+C81</f>
        <v>23554</v>
      </c>
      <c r="D79" s="18">
        <f t="shared" ref="D79:E79" si="7">D80+D81</f>
        <v>0</v>
      </c>
      <c r="E79" s="18">
        <f t="shared" si="7"/>
        <v>0</v>
      </c>
    </row>
    <row r="80" spans="1:5" ht="33" customHeight="1">
      <c r="A80" s="9" t="s">
        <v>138</v>
      </c>
      <c r="B80" s="10" t="s">
        <v>139</v>
      </c>
      <c r="C80" s="32">
        <v>104.2</v>
      </c>
      <c r="D80" s="34">
        <v>0</v>
      </c>
      <c r="E80" s="34">
        <v>0</v>
      </c>
    </row>
    <row r="81" spans="1:5" ht="30">
      <c r="A81" s="9" t="s">
        <v>136</v>
      </c>
      <c r="B81" s="10" t="s">
        <v>137</v>
      </c>
      <c r="C81" s="34">
        <f>23654-836+631.8</f>
        <v>23449.8</v>
      </c>
      <c r="D81" s="34">
        <v>0</v>
      </c>
      <c r="E81" s="34">
        <v>0</v>
      </c>
    </row>
    <row r="82" spans="1:5" ht="32.25" customHeight="1">
      <c r="A82" s="24" t="s">
        <v>154</v>
      </c>
      <c r="B82" s="19" t="s">
        <v>155</v>
      </c>
      <c r="C82" s="48">
        <v>18.600000000000001</v>
      </c>
      <c r="D82" s="18">
        <v>0</v>
      </c>
      <c r="E82" s="18">
        <v>0</v>
      </c>
    </row>
    <row r="83" spans="1:5" ht="48.75" customHeight="1">
      <c r="A83" s="49" t="s">
        <v>156</v>
      </c>
      <c r="B83" s="10" t="s">
        <v>151</v>
      </c>
      <c r="C83" s="32">
        <v>18.600000000000001</v>
      </c>
      <c r="D83" s="34">
        <v>0</v>
      </c>
      <c r="E83" s="34">
        <v>0</v>
      </c>
    </row>
    <row r="84" spans="1:5" s="20" customFormat="1" ht="31.5">
      <c r="A84" s="24" t="s">
        <v>112</v>
      </c>
      <c r="B84" s="19" t="s">
        <v>113</v>
      </c>
      <c r="C84" s="18">
        <f>C85</f>
        <v>16426</v>
      </c>
      <c r="D84" s="18">
        <f t="shared" ref="D84:E84" si="8">D85</f>
        <v>0</v>
      </c>
      <c r="E84" s="18">
        <f t="shared" si="8"/>
        <v>0</v>
      </c>
    </row>
    <row r="85" spans="1:5" ht="49.5" customHeight="1">
      <c r="A85" s="9" t="s">
        <v>114</v>
      </c>
      <c r="B85" s="11" t="s">
        <v>115</v>
      </c>
      <c r="C85" s="38">
        <f>16092.5+5+328.5</f>
        <v>16426</v>
      </c>
      <c r="D85" s="34">
        <v>0</v>
      </c>
      <c r="E85" s="34">
        <v>0</v>
      </c>
    </row>
    <row r="86" spans="1:5" ht="16.5">
      <c r="A86" s="26" t="s">
        <v>142</v>
      </c>
      <c r="B86" s="42" t="s">
        <v>143</v>
      </c>
      <c r="C86" s="18">
        <f>C87</f>
        <v>932.69999999999993</v>
      </c>
      <c r="D86" s="18">
        <f t="shared" ref="D86:E86" si="9">D87</f>
        <v>0</v>
      </c>
      <c r="E86" s="18">
        <f t="shared" si="9"/>
        <v>0</v>
      </c>
    </row>
    <row r="87" spans="1:5" ht="48" customHeight="1">
      <c r="A87" s="43" t="s">
        <v>144</v>
      </c>
      <c r="B87" s="11" t="s">
        <v>145</v>
      </c>
      <c r="C87" s="38">
        <f>909.8+22.9</f>
        <v>932.69999999999993</v>
      </c>
      <c r="D87" s="34">
        <v>0</v>
      </c>
      <c r="E87" s="34">
        <v>0</v>
      </c>
    </row>
    <row r="88" spans="1:5" s="13" customFormat="1" ht="27.75" customHeight="1">
      <c r="A88" s="54" t="s">
        <v>118</v>
      </c>
      <c r="B88" s="55"/>
      <c r="C88" s="39">
        <f>C8+C51</f>
        <v>2375808</v>
      </c>
      <c r="D88" s="39">
        <f>D8+D51</f>
        <v>1679247.9000000001</v>
      </c>
      <c r="E88" s="18">
        <f>E8+E51</f>
        <v>1410814.2999999998</v>
      </c>
    </row>
    <row r="89" spans="1:5" ht="15.75">
      <c r="D89" s="2"/>
      <c r="E89" s="2"/>
    </row>
    <row r="90" spans="1:5">
      <c r="D90" s="3"/>
      <c r="E90" s="3"/>
    </row>
    <row r="93" spans="1:5">
      <c r="D93" s="3"/>
      <c r="E93" s="3"/>
    </row>
    <row r="94" spans="1:5">
      <c r="D94" s="3"/>
      <c r="E94" s="3"/>
    </row>
    <row r="98" spans="3:3">
      <c r="C98" s="3"/>
    </row>
  </sheetData>
  <mergeCells count="4">
    <mergeCell ref="C1:E1"/>
    <mergeCell ref="A4:E4"/>
    <mergeCell ref="A88:B88"/>
    <mergeCell ref="C3:E3"/>
  </mergeCells>
  <hyperlinks>
    <hyperlink ref="B20" location="Par31974" tooltip="&lt;5&gt; По указанному коду учитываются доходы от налога, взимаемого в связи с применением патентной системы налогообложения, зачисляемого в бюджеты муниципальных районов, поселений муниципальных районов (в случае установления муниципальными правовыми актами с" display="Par31974"/>
  </hyperlinks>
  <pageMargins left="1.1811023622047245" right="0.39370078740157483" top="0.78740157480314965" bottom="0.78740157480314965" header="0" footer="0"/>
  <pageSetup paperSize="9" scale="70" fitToHeight="1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24-26</vt:lpstr>
      <vt:lpstr>'доходы 24-26'!Заголовки_для_печати</vt:lpstr>
      <vt:lpstr>'доходы 24-26'!Область_печати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bud6</dc:creator>
  <cp:lastModifiedBy>Ж.Л. Бобыкина</cp:lastModifiedBy>
  <cp:lastPrinted>2024-12-13T12:28:50Z</cp:lastPrinted>
  <dcterms:created xsi:type="dcterms:W3CDTF">2018-08-09T07:23:17Z</dcterms:created>
  <dcterms:modified xsi:type="dcterms:W3CDTF">2024-12-13T12:29:05Z</dcterms:modified>
</cp:coreProperties>
</file>