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ОЛЬГА\ЗЕМСКОЕ СОБРАНИЕ\2025 ЗЕМСКОЕ СОБРАНИЕ 1 созыва\44 от 17.07.2025\проекты решений\уточнение бюджета\"/>
    </mc:Choice>
  </mc:AlternateContent>
  <bookViews>
    <workbookView xWindow="0" yWindow="180" windowWidth="16380" windowHeight="8010" tabRatio="500"/>
  </bookViews>
  <sheets>
    <sheet name="доходы 25-27" sheetId="2" r:id="rId1"/>
  </sheets>
  <definedNames>
    <definedName name="_xlnm.Print_Titles" localSheetId="0">'доходы 25-27'!$5:$6</definedName>
    <definedName name="_xlnm.Print_Area" localSheetId="0">'доходы 25-27'!$A$1:$E$90</definedName>
  </definedNames>
  <calcPr calcId="162913"/>
</workbook>
</file>

<file path=xl/calcChain.xml><?xml version="1.0" encoding="utf-8"?>
<calcChain xmlns="http://schemas.openxmlformats.org/spreadsheetml/2006/main">
  <c r="E55" i="2" l="1"/>
  <c r="D55" i="2"/>
  <c r="E54" i="2"/>
  <c r="D54" i="2"/>
  <c r="E71" i="2" l="1"/>
  <c r="D71" i="2"/>
  <c r="C73" i="2" l="1"/>
  <c r="C89" i="2"/>
  <c r="C87" i="2"/>
  <c r="C71" i="2"/>
  <c r="C68" i="2"/>
  <c r="C63" i="2"/>
  <c r="C62" i="2"/>
  <c r="C53" i="2"/>
  <c r="C9" i="2"/>
  <c r="C82" i="2" l="1"/>
  <c r="C45" i="2" l="1"/>
  <c r="C40" i="2"/>
  <c r="C32" i="2"/>
  <c r="C46" i="2" l="1"/>
  <c r="C25" i="2"/>
  <c r="C83" i="2" l="1"/>
  <c r="D72" i="2" l="1"/>
  <c r="E72" i="2"/>
  <c r="D52" i="2"/>
  <c r="E52" i="2"/>
  <c r="D16" i="2" l="1"/>
  <c r="E16" i="2"/>
  <c r="D10" i="2"/>
  <c r="E10" i="2"/>
  <c r="C10" i="2"/>
  <c r="C16" i="2"/>
  <c r="C84" i="2" l="1"/>
  <c r="D81" i="2" l="1"/>
  <c r="E81" i="2"/>
  <c r="C81" i="2"/>
  <c r="D27" i="2" l="1"/>
  <c r="E27" i="2"/>
  <c r="C27" i="2"/>
  <c r="D88" i="2" l="1"/>
  <c r="E88" i="2"/>
  <c r="C88" i="2" l="1"/>
  <c r="C75" i="2" l="1"/>
  <c r="C72" i="2" s="1"/>
  <c r="C61" i="2"/>
  <c r="C52" i="2" l="1"/>
  <c r="D49" i="2" l="1"/>
  <c r="D48" i="2" s="1"/>
  <c r="E49" i="2"/>
  <c r="E48" i="2" s="1"/>
  <c r="C49" i="2"/>
  <c r="C48" i="2" s="1"/>
  <c r="D86" i="2" l="1"/>
  <c r="D47" i="2" s="1"/>
  <c r="E86" i="2"/>
  <c r="E47" i="2" s="1"/>
  <c r="C86" i="2"/>
  <c r="C47" i="2" s="1"/>
  <c r="D24" i="2" l="1"/>
  <c r="E24" i="2"/>
  <c r="C24" i="2"/>
  <c r="E41" i="2" l="1"/>
  <c r="D41" i="2"/>
  <c r="C41" i="2" l="1"/>
  <c r="D39" i="2" l="1"/>
  <c r="E39" i="2"/>
  <c r="C39" i="2"/>
  <c r="D20" i="2"/>
  <c r="E20" i="2"/>
  <c r="C20" i="2"/>
  <c r="D8" i="2"/>
  <c r="E8" i="2"/>
  <c r="E37" i="2"/>
  <c r="D37" i="2"/>
  <c r="C37" i="2"/>
  <c r="C8" i="2"/>
  <c r="C7" i="2" l="1"/>
  <c r="D7" i="2"/>
  <c r="E7" i="2"/>
  <c r="E90" i="2" l="1"/>
  <c r="D90" i="2"/>
  <c r="C90" i="2" l="1"/>
</calcChain>
</file>

<file path=xl/sharedStrings.xml><?xml version="1.0" encoding="utf-8"?>
<sst xmlns="http://schemas.openxmlformats.org/spreadsheetml/2006/main" count="176" uniqueCount="173">
  <si>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</si>
  <si>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</si>
  <si>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</si>
  <si>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</si>
  <si>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</si>
  <si>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</si>
  <si>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</si>
  <si>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</si>
  <si>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</si>
  <si>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</si>
  <si>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</si>
  <si>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</si>
  <si>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</si>
  <si>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</si>
  <si>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</si>
  <si>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</si>
  <si>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</si>
  <si>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</si>
  <si>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</si>
  <si>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</si>
  <si>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</si>
  <si>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</si>
  <si>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</si>
  <si>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</si>
  <si>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</si>
  <si>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</si>
  <si>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</si>
  <si>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</si>
  <si>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</si>
  <si>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</si>
  <si>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</si>
  <si>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</si>
  <si>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</si>
  <si>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</si>
  <si>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</si>
  <si>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2 02 10000 00 0000 150</t>
  </si>
  <si>
    <t>2 02 20000 00 0000 150</t>
  </si>
  <si>
    <t>2 02 30000 00 0000 150</t>
  </si>
  <si>
    <t>1 03 02231 01 0000 110</t>
  </si>
  <si>
    <t>1 03 02241 01 0000 110</t>
  </si>
  <si>
    <t>1 03 02251 01 0000 110</t>
  </si>
  <si>
    <t>1 03 02261 01 0000 110</t>
  </si>
  <si>
    <t>(тыс. руб.)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</si>
  <si>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</si>
  <si>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</si>
  <si>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</si>
  <si>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</si>
  <si>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2025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</si>
  <si>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</si>
  <si>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2 02 15002 14 0000 150</t>
  </si>
  <si>
    <t>2 02 15009 14 0000 150</t>
  </si>
  <si>
    <t>2 02 20077 14 0000 150</t>
  </si>
  <si>
    <t>2 02 25304 14 0000 150</t>
  </si>
  <si>
    <t>2 02 25555 14 0000 150</t>
  </si>
  <si>
    <t>2 02 25576 14 0000 150</t>
  </si>
  <si>
    <t>2 02 29999 14 0000 150</t>
  </si>
  <si>
    <t>2 02 30024 14 0000 150</t>
  </si>
  <si>
    <t>2 02 35120 14 0000 150</t>
  </si>
  <si>
    <t>2 02 35303 14 0000 150</t>
  </si>
  <si>
    <t>2 02 36900 14 0000 150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</si>
  <si>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</si>
  <si>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</si>
  <si>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</si>
  <si>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</si>
  <si>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</si>
  <si>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</si>
  <si>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</si>
  <si>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</si>
  <si>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</si>
  <si>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</si>
  <si>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</si>
  <si>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Единая субвенция бюджетам муниципальных округов из бюджета субъекта Российской Федерации</t>
  </si>
  <si>
    <t>1 06 00000 00 0000 000</t>
  </si>
  <si>
    <t>НАЛОГИ НА ИМУЩЕСТВО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</si>
  <si>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</si>
  <si>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</si>
  <si>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1 11 01040 14 0000 120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</si>
  <si>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</si>
  <si>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</si>
  <si>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</si>
  <si>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1 11 05034 14 0000 120</t>
  </si>
  <si>
    <t>1 11 05074 14 0000 120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</si>
  <si>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</si>
  <si>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</si>
  <si>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</si>
  <si>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>1 11 05324 14 0000 120</t>
  </si>
  <si>
    <t>1 11 09044 14 0000 120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</si>
  <si>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</si>
  <si>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</si>
  <si>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</si>
  <si>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1 14 06312 14 0000 430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</si>
  <si>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</si>
  <si>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</si>
  <si>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 ОТ ОКАЗАНИЯ ПЛАТНЫХ УСЛУГ И КОМПЕНСАЦИИ ЗАТРАТ ГОСУДАРСТВА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</si>
  <si>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</si>
  <si>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</si>
  <si>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1 14 02043 14 0000 410</t>
  </si>
  <si>
    <t>1 05 04060 02 0000 110</t>
  </si>
  <si>
    <t>1 06 06032 14 0000 110</t>
  </si>
  <si>
    <t>1 06 06042 14 0000 110</t>
  </si>
  <si>
    <t>1 06 01020 14 0000 110</t>
  </si>
  <si>
    <t>2 02 25213 14 0000 150</t>
  </si>
  <si>
    <t>2 02 35179 14 0000 150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</si>
  <si>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</si>
  <si>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</si>
  <si>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1 14 06024 14 1000 430</t>
  </si>
  <si>
    <t xml:space="preserve"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 </t>
  </si>
  <si>
    <t>2 02 25171 14 0000 150</t>
  </si>
  <si>
    <t>2 02 25590 14 0000 150</t>
  </si>
  <si>
    <t>2 02 25599 14 0000 150</t>
  </si>
  <si>
    <t>БЕЗВОЗМЕЗДНЫЕ ПОСТУПЛЕНИЯ ОТ НЕГОСУДАРСТВЕННЫХ ОРГАНИЗАЦИЙ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</si>
  <si>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</si>
  <si>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</si>
  <si>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2026 год</t>
  </si>
  <si>
    <r>
      <t> </t>
    </r>
    <r>
      <rPr>
        <b/>
        <sz val="12"/>
        <rFont val="Liberation Serif"/>
        <family val="1"/>
        <charset val="204"/>
      </rPr>
      <t>ИТОГО ДОХОДОВ</t>
    </r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</si>
  <si>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</si>
  <si>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земенльным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</si>
  <si>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</si>
  <si>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</si>
  <si>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</si>
  <si>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</si>
  <si>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</si>
  <si>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</si>
  <si>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</si>
  <si>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2 02 40000 00 0000 150</t>
  </si>
  <si>
    <t>Иные межбюджетные трансферты всего, в том числе</t>
  </si>
  <si>
    <t>2 02 20299 14 0000 150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</si>
  <si>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</si>
  <si>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</si>
  <si>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2 02 49999 14 0000 150</t>
  </si>
  <si>
    <t xml:space="preserve">Прочие межбюджетные трансферты, передаваемые бюджетам муниципальных округов  </t>
  </si>
  <si>
    <t>2 02 45519 14 0000 150</t>
  </si>
  <si>
    <t>Межбюджетные трансферты, передаваемые бюджетам муниципальных округов на поддержку отрасли культуры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</si>
  <si>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</si>
  <si>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</si>
  <si>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ПРОЧИЕ БЕЗВОЗМЕЗДНЫЕ ПОСТУПЛЕНИЯ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</si>
  <si>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</si>
  <si>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2 02 35176 14 0000 150</t>
  </si>
  <si>
    <t>Субвенции бюджетам муниципальных округов на осуществление полномочий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</t>
  </si>
  <si>
    <t>1 11 05410 14 0000 120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</si>
  <si>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</si>
  <si>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Прочие безвозмездные поступления от государственных (муниципальных) организаций в бюджеты муниципальных округов</t>
  </si>
  <si>
    <t>2 02 27576 14 0000 150</t>
  </si>
  <si>
    <t>Субсидии бюджетам муниципальных округов на софинансирование капитальных вложений в объекты государственной (муниципальной ) собственности в рамках обеспечения комплексного развития сельских территорий</t>
  </si>
  <si>
    <t>БЕЗВОЗМЕЗДНЫЕ ПОСТУПЛЕНИЯ ОТ ГОСУДАРСТВЕННЫХ ОРГАНИЗАЦИЙ</t>
  </si>
  <si>
    <t>2 03 04099 14 0000 150</t>
  </si>
  <si>
    <t>2 02 25750 14 0000 150</t>
  </si>
  <si>
    <t>Субсидии бюджетам муниципальных округов на реализацию мероприятий по модернизации школьных систем образования</t>
  </si>
  <si>
    <t>Объем доходов бюджета округа, формируемый за счет 
налоговых и неналоговых доходов, а также безвозмездных поступлений 
на 2025 год и плановый период 2026 и 2027 годов</t>
  </si>
  <si>
    <t>2027 год</t>
  </si>
  <si>
    <t>Туристический налог</t>
  </si>
  <si>
    <t>1 05 03010 01 0000 110</t>
  </si>
  <si>
    <t>Единый сельскохозяйственный налог</t>
  </si>
  <si>
    <t>1 03 03000 01 0000 110</t>
  </si>
  <si>
    <t>2 03 00000 00 0000 000</t>
  </si>
  <si>
    <t>2 04 00000 00 0000 000</t>
  </si>
  <si>
    <t>2 07 00000 00 0000 000</t>
  </si>
  <si>
    <t>Субсидии бюджетам муниципальных округов на техническое оснащение региональных и муниципальных музеев"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</si>
  <si>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</si>
  <si>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</si>
  <si>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2 02 25315 14 0000 150</t>
  </si>
  <si>
    <t>Субсидии бюджетам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</si>
  <si>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2 02 25424 14 0000 150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</si>
  <si>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</si>
  <si>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2 02 39999 14 0000 150</t>
  </si>
  <si>
    <t xml:space="preserve">Прочие субвенции бюджетам муниципальных округов </t>
  </si>
  <si>
    <t>Субсидии бюджетам муниципальных округов на софинансирование закупки и монтажа оборудования для создания "умных" спортивных площадок</t>
  </si>
  <si>
    <t>2 02 25753 14 0000 150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</si>
  <si>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</si>
  <si>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20704020140000150</t>
  </si>
  <si>
    <t>1 13 00000 00 0000 000</t>
  </si>
  <si>
    <t>Приложение № 2 
Утверждено решением Земского Собрания Грязовецкого муниципального округа от  12.12.2024 № 107</t>
  </si>
  <si>
    <t>Приложение № 2 
Утверждено решением Земского Собрания Грязовецкого муниципального округа 
от    .07.2025 № 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</si>
</sst>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name val="Liberation Serif"/>
      <family val="1"/>
      <charset val="204"/>
    </font>
    <font>
      <sz val="13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sz val="8"/>
      <name val="Liberation Serif"/>
      <family val="1"/>
      <charset val="204"/>
    </font>
    <font>
      <sz val="13"/>
      <color rgb="FFFF0000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3" fillId="0" borderId="0" xfId="1" applyFont="1" applyBorder="1" applyAlignment="1">
      <alignment vertical="center" wrapText="1"/>
    </xf>
    <xf numFmtId="165" fontId="4" fillId="0" borderId="0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2" fillId="0" borderId="0" xfId="1" applyFont="1" applyAlignment="1">
      <alignment vertical="top" wrapText="1"/>
    </xf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1" fillId="0" borderId="0" xfId="0" applyFont="1"/>
    <xf numFmtId="0" fontId="12" fillId="0" borderId="0" xfId="0" applyFont="1"/>
    <xf numFmtId="0" fontId="14" fillId="0" borderId="0" xfId="0" applyFont="1"/>
    <xf numFmtId="165" fontId="15" fillId="0" borderId="0" xfId="0" applyNumberFormat="1" applyFont="1"/>
    <xf numFmtId="0" fontId="15" fillId="0" borderId="0" xfId="0" applyFont="1"/>
    <xf numFmtId="165" fontId="13" fillId="0" borderId="1" xfId="2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6" fillId="0" borderId="0" xfId="0" applyFont="1"/>
    <xf numFmtId="0" fontId="6" fillId="0" borderId="0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165" fontId="17" fillId="0" borderId="2" xfId="2" applyNumberFormat="1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165" fontId="17" fillId="0" borderId="1" xfId="2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165" fontId="13" fillId="0" borderId="1" xfId="2" applyNumberFormat="1" applyFont="1" applyFill="1" applyBorder="1" applyAlignment="1">
      <alignment horizontal="center" vertical="center" wrapText="1"/>
    </xf>
    <xf numFmtId="165" fontId="17" fillId="3" borderId="1" xfId="2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165" fontId="13" fillId="3" borderId="1" xfId="2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165" fontId="13" fillId="0" borderId="2" xfId="2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/>
    </xf>
    <xf numFmtId="165" fontId="18" fillId="3" borderId="1" xfId="2" applyNumberFormat="1" applyFont="1" applyFill="1" applyBorder="1" applyAlignment="1">
      <alignment horizontal="center" vertical="center" wrapText="1"/>
    </xf>
    <xf numFmtId="165" fontId="20" fillId="3" borderId="1" xfId="2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2" fontId="0" fillId="0" borderId="0" xfId="0" applyNumberFormat="1"/>
    <xf numFmtId="0" fontId="8" fillId="0" borderId="0" xfId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center" wrapText="1"/>
    </xf>
    <xf numFmtId="0" fontId="6" fillId="0" borderId="3" xfId="2" applyFont="1" applyBorder="1" applyAlignment="1">
      <alignment horizontal="left" vertical="center" wrapText="1"/>
    </xf>
    <xf numFmtId="0" fontId="7" fillId="0" borderId="0" xfId="1" applyFont="1" applyAlignment="1">
      <alignment horizontal="justify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0"/>
  <sheetViews>
    <sheetView tabSelected="1" topLeftCell="A78" zoomScaleNormal="100" workbookViewId="0">
      <selection activeCell="A80" sqref="A80:XFD80"/>
    </sheetView>
  </sheetViews>
  <sheetFormatPr defaultRowHeight="15"/>
  <cols>
    <col min="1" max="1" width="26.5703125" customWidth="1"/>
    <col min="2" max="2" width="52.42578125" customWidth="1"/>
    <col min="3" max="5" width="13.85546875" customWidth="1"/>
    <col min="6" max="6" width="11.140625" customWidth="1"/>
    <col min="7" max="7" width="11.42578125" bestFit="1" customWidth="1"/>
  </cols>
  <sheetData>
    <row r="1" spans="1:5" ht="69" customHeight="1">
      <c r="A1" s="1"/>
      <c r="B1" s="4"/>
      <c r="C1" s="58" t="s">
        <v>172</v>
      </c>
      <c r="D1" s="58"/>
      <c r="E1" s="58"/>
    </row>
    <row r="2" spans="1:5" ht="69" customHeight="1">
      <c r="A2" s="1"/>
      <c r="B2" s="4"/>
      <c r="C2" s="58" t="s">
        <v>171</v>
      </c>
      <c r="D2" s="58"/>
      <c r="E2" s="58"/>
    </row>
    <row r="3" spans="1:5" ht="59.25" customHeight="1">
      <c r="A3" s="55" t="s">
        <v>148</v>
      </c>
      <c r="B3" s="55"/>
      <c r="C3" s="55"/>
      <c r="D3" s="55"/>
      <c r="E3" s="55"/>
    </row>
    <row r="4" spans="1:5" ht="15.75">
      <c r="A4" s="21"/>
      <c r="B4" s="21"/>
      <c r="C4" s="21"/>
      <c r="D4" s="5"/>
      <c r="E4" s="21" t="s">
        <v>42</v>
      </c>
    </row>
    <row r="5" spans="1:5" ht="51" customHeight="1">
      <c r="A5" s="30" t="s">
        <v>0</v>
      </c>
      <c r="B5" s="30" t="s">
        <v>1</v>
      </c>
      <c r="C5" s="33" t="s">
        <v>47</v>
      </c>
      <c r="D5" s="33" t="s">
        <v>113</v>
      </c>
      <c r="E5" s="33" t="s">
        <v>149</v>
      </c>
    </row>
    <row r="6" spans="1:5" ht="12" customHeight="1">
      <c r="A6" s="39">
        <v>1</v>
      </c>
      <c r="B6" s="39">
        <v>2</v>
      </c>
      <c r="C6" s="39">
        <v>3</v>
      </c>
      <c r="D6" s="39">
        <v>4</v>
      </c>
      <c r="E6" s="39">
        <v>5</v>
      </c>
    </row>
    <row r="7" spans="1:5" s="15" customFormat="1" ht="36.75" customHeight="1">
      <c r="A7" s="22" t="s">
        <v>2</v>
      </c>
      <c r="B7" s="23" t="s">
        <v>3</v>
      </c>
      <c r="C7" s="18">
        <f>C8+C10+C16+C20+C24+C27+C37+C39+C41+C46</f>
        <v>629546.1</v>
      </c>
      <c r="D7" s="18">
        <f t="shared" ref="D7:E7" si="0">D8+D10+D16+D20+D24+D27+D37+D39+D41+D46</f>
        <v>625146</v>
      </c>
      <c r="E7" s="18">
        <f t="shared" si="0"/>
        <v>658738</v>
      </c>
    </row>
    <row r="8" spans="1:5" s="17" customFormat="1" ht="18" customHeight="1">
      <c r="A8" s="24" t="s">
        <v>4</v>
      </c>
      <c r="B8" s="25" t="s">
        <v>5</v>
      </c>
      <c r="C8" s="18">
        <f>C9</f>
        <v>466990.2</v>
      </c>
      <c r="D8" s="18">
        <f>D9</f>
        <v>463518</v>
      </c>
      <c r="E8" s="18">
        <f>E9</f>
        <v>491688</v>
      </c>
    </row>
    <row r="9" spans="1:5" ht="16.5">
      <c r="A9" s="9" t="s">
        <v>6</v>
      </c>
      <c r="B9" s="7" t="s">
        <v>7</v>
      </c>
      <c r="C9" s="34">
        <f>460268+9581.7+60-289.4-0.1-2630</f>
        <v>466990.2</v>
      </c>
      <c r="D9" s="34">
        <v>463518</v>
      </c>
      <c r="E9" s="34">
        <v>491688</v>
      </c>
    </row>
    <row r="10" spans="1:5" s="14" customFormat="1" ht="48.75" customHeight="1">
      <c r="A10" s="26" t="s">
        <v>8</v>
      </c>
      <c r="B10" s="12" t="s">
        <v>9</v>
      </c>
      <c r="C10" s="18">
        <f>SUM(C11:C14)+C15</f>
        <v>39531</v>
      </c>
      <c r="D10" s="18">
        <f t="shared" ref="D10:E10" si="1">SUM(D11:D14)+D15</f>
        <v>42127</v>
      </c>
      <c r="E10" s="18">
        <f t="shared" si="1"/>
        <v>43006</v>
      </c>
    </row>
    <row r="11" spans="1:5" ht="123" customHeight="1">
      <c r="A11" s="9" t="s">
        <v>38</v>
      </c>
      <c r="B11" s="7" t="s">
        <v>46</v>
      </c>
      <c r="C11" s="35">
        <v>20389</v>
      </c>
      <c r="D11" s="35">
        <v>21731</v>
      </c>
      <c r="E11" s="36">
        <v>22083</v>
      </c>
    </row>
    <row r="12" spans="1:5" ht="135" customHeight="1">
      <c r="A12" s="9" t="s">
        <v>39</v>
      </c>
      <c r="B12" s="7" t="s">
        <v>45</v>
      </c>
      <c r="C12" s="48">
        <v>115</v>
      </c>
      <c r="D12" s="48">
        <v>123</v>
      </c>
      <c r="E12" s="49">
        <v>125</v>
      </c>
    </row>
    <row r="13" spans="1:5" ht="121.5" customHeight="1">
      <c r="A13" s="9" t="s">
        <v>40</v>
      </c>
      <c r="B13" s="7" t="s">
        <v>44</v>
      </c>
      <c r="C13" s="48">
        <v>20594</v>
      </c>
      <c r="D13" s="48">
        <v>21931</v>
      </c>
      <c r="E13" s="49">
        <v>22503</v>
      </c>
    </row>
    <row r="14" spans="1:5" ht="120" customHeight="1">
      <c r="A14" s="9" t="s">
        <v>41</v>
      </c>
      <c r="B14" s="7" t="s">
        <v>43</v>
      </c>
      <c r="C14" s="48">
        <v>-1912</v>
      </c>
      <c r="D14" s="48">
        <v>-2043</v>
      </c>
      <c r="E14" s="48">
        <v>-2129</v>
      </c>
    </row>
    <row r="15" spans="1:5" ht="21" customHeight="1">
      <c r="A15" s="9" t="s">
        <v>153</v>
      </c>
      <c r="B15" s="42" t="s">
        <v>150</v>
      </c>
      <c r="C15" s="48">
        <v>345</v>
      </c>
      <c r="D15" s="48">
        <v>385</v>
      </c>
      <c r="E15" s="48">
        <v>424</v>
      </c>
    </row>
    <row r="16" spans="1:5" s="14" customFormat="1" ht="16.5">
      <c r="A16" s="26" t="s">
        <v>10</v>
      </c>
      <c r="B16" s="27" t="s">
        <v>11</v>
      </c>
      <c r="C16" s="18">
        <f>C17+C18+C19</f>
        <v>64619</v>
      </c>
      <c r="D16" s="18">
        <f t="shared" ref="D16:E16" si="2">D17+D18+D19</f>
        <v>69630</v>
      </c>
      <c r="E16" s="18">
        <f t="shared" si="2"/>
        <v>74124</v>
      </c>
    </row>
    <row r="17" spans="1:5" ht="30">
      <c r="A17" s="9" t="s">
        <v>12</v>
      </c>
      <c r="B17" s="7" t="s">
        <v>13</v>
      </c>
      <c r="C17" s="34">
        <v>62563</v>
      </c>
      <c r="D17" s="34">
        <v>67482</v>
      </c>
      <c r="E17" s="34">
        <v>71905</v>
      </c>
    </row>
    <row r="18" spans="1:5" ht="45">
      <c r="A18" s="9" t="s">
        <v>97</v>
      </c>
      <c r="B18" s="7" t="s">
        <v>60</v>
      </c>
      <c r="C18" s="34">
        <v>2008</v>
      </c>
      <c r="D18" s="34">
        <v>2100</v>
      </c>
      <c r="E18" s="34">
        <v>2171</v>
      </c>
    </row>
    <row r="19" spans="1:5" ht="16.5">
      <c r="A19" s="9" t="s">
        <v>151</v>
      </c>
      <c r="B19" s="7" t="s">
        <v>152</v>
      </c>
      <c r="C19" s="34">
        <v>48</v>
      </c>
      <c r="D19" s="34">
        <v>48</v>
      </c>
      <c r="E19" s="34">
        <v>48</v>
      </c>
    </row>
    <row r="20" spans="1:5" s="14" customFormat="1" ht="16.5">
      <c r="A20" s="26" t="s">
        <v>72</v>
      </c>
      <c r="B20" s="27" t="s">
        <v>73</v>
      </c>
      <c r="C20" s="18">
        <f>C21+C22+C23</f>
        <v>25391</v>
      </c>
      <c r="D20" s="18">
        <f>D21+D22+D23</f>
        <v>25391</v>
      </c>
      <c r="E20" s="18">
        <f>E21+E22+E23</f>
        <v>25391</v>
      </c>
    </row>
    <row r="21" spans="1:5" ht="45" customHeight="1">
      <c r="A21" s="9" t="s">
        <v>100</v>
      </c>
      <c r="B21" s="7" t="s">
        <v>115</v>
      </c>
      <c r="C21" s="34">
        <v>15260</v>
      </c>
      <c r="D21" s="34">
        <v>15260</v>
      </c>
      <c r="E21" s="34">
        <v>15260</v>
      </c>
    </row>
    <row r="22" spans="1:5" ht="45.75" customHeight="1">
      <c r="A22" s="9" t="s">
        <v>98</v>
      </c>
      <c r="B22" s="7" t="s">
        <v>116</v>
      </c>
      <c r="C22" s="34">
        <v>4516</v>
      </c>
      <c r="D22" s="34">
        <v>4516</v>
      </c>
      <c r="E22" s="34">
        <v>4516</v>
      </c>
    </row>
    <row r="23" spans="1:5" ht="45">
      <c r="A23" s="9" t="s">
        <v>99</v>
      </c>
      <c r="B23" s="7" t="s">
        <v>117</v>
      </c>
      <c r="C23" s="38">
        <v>5615</v>
      </c>
      <c r="D23" s="38">
        <v>5615</v>
      </c>
      <c r="E23" s="38">
        <v>5615</v>
      </c>
    </row>
    <row r="24" spans="1:5" s="14" customFormat="1" ht="16.5">
      <c r="A24" s="26" t="s">
        <v>14</v>
      </c>
      <c r="B24" s="12" t="s">
        <v>15</v>
      </c>
      <c r="C24" s="44">
        <f>C25+C26</f>
        <v>11968.9</v>
      </c>
      <c r="D24" s="18">
        <f t="shared" ref="D24:E24" si="3">D25+D26</f>
        <v>3964</v>
      </c>
      <c r="E24" s="18">
        <f t="shared" si="3"/>
        <v>3964</v>
      </c>
    </row>
    <row r="25" spans="1:5" ht="39" customHeight="1">
      <c r="A25" s="9" t="s">
        <v>16</v>
      </c>
      <c r="B25" s="7" t="s">
        <v>17</v>
      </c>
      <c r="C25" s="38">
        <f>3908+8004.9</f>
        <v>11912.9</v>
      </c>
      <c r="D25" s="38">
        <v>3908</v>
      </c>
      <c r="E25" s="38">
        <v>3908</v>
      </c>
    </row>
    <row r="26" spans="1:5" ht="76.5" customHeight="1">
      <c r="A26" s="9" t="s">
        <v>74</v>
      </c>
      <c r="B26" s="7" t="s">
        <v>75</v>
      </c>
      <c r="C26" s="38">
        <v>56</v>
      </c>
      <c r="D26" s="38">
        <v>56</v>
      </c>
      <c r="E26" s="38">
        <v>56</v>
      </c>
    </row>
    <row r="27" spans="1:5" s="14" customFormat="1" ht="45" customHeight="1">
      <c r="A27" s="26" t="s">
        <v>18</v>
      </c>
      <c r="B27" s="12" t="s">
        <v>19</v>
      </c>
      <c r="C27" s="44">
        <f>C28+C29+C30+C31+C32+C34+C36+C33+C35</f>
        <v>14137</v>
      </c>
      <c r="D27" s="18">
        <f t="shared" ref="D27:E27" si="4">D28+D29+D30+D31+D32+D34+D36+D33+D35</f>
        <v>14137</v>
      </c>
      <c r="E27" s="18">
        <f t="shared" si="4"/>
        <v>14137</v>
      </c>
    </row>
    <row r="28" spans="1:5" ht="60">
      <c r="A28" s="9" t="s">
        <v>76</v>
      </c>
      <c r="B28" s="7" t="s">
        <v>48</v>
      </c>
      <c r="C28" s="38">
        <v>1</v>
      </c>
      <c r="D28" s="34">
        <v>1</v>
      </c>
      <c r="E28" s="34">
        <v>1</v>
      </c>
    </row>
    <row r="29" spans="1:5" ht="90" customHeight="1">
      <c r="A29" s="9" t="s">
        <v>77</v>
      </c>
      <c r="B29" s="7" t="s">
        <v>78</v>
      </c>
      <c r="C29" s="38">
        <v>4803</v>
      </c>
      <c r="D29" s="38">
        <v>4803</v>
      </c>
      <c r="E29" s="38">
        <v>4803</v>
      </c>
    </row>
    <row r="30" spans="1:5" ht="90.75" customHeight="1">
      <c r="A30" s="9" t="s">
        <v>79</v>
      </c>
      <c r="B30" s="8" t="s">
        <v>61</v>
      </c>
      <c r="C30" s="38">
        <v>492</v>
      </c>
      <c r="D30" s="38">
        <v>492</v>
      </c>
      <c r="E30" s="38">
        <v>492</v>
      </c>
    </row>
    <row r="31" spans="1:5" ht="75">
      <c r="A31" s="9" t="s">
        <v>80</v>
      </c>
      <c r="B31" s="8" t="s">
        <v>62</v>
      </c>
      <c r="C31" s="38">
        <v>1296</v>
      </c>
      <c r="D31" s="38">
        <v>1296</v>
      </c>
      <c r="E31" s="38">
        <v>1296</v>
      </c>
    </row>
    <row r="32" spans="1:5" ht="46.5" customHeight="1">
      <c r="A32" s="9" t="s">
        <v>81</v>
      </c>
      <c r="B32" s="7" t="s">
        <v>63</v>
      </c>
      <c r="C32" s="38">
        <f>897+0</f>
        <v>897</v>
      </c>
      <c r="D32" s="38">
        <v>897</v>
      </c>
      <c r="E32" s="38">
        <v>897</v>
      </c>
    </row>
    <row r="33" spans="1:6" ht="119.25" customHeight="1">
      <c r="A33" s="9" t="s">
        <v>83</v>
      </c>
      <c r="B33" s="7" t="s">
        <v>82</v>
      </c>
      <c r="C33" s="38">
        <v>0.2</v>
      </c>
      <c r="D33" s="34">
        <v>0.2</v>
      </c>
      <c r="E33" s="34">
        <v>0.2</v>
      </c>
    </row>
    <row r="34" spans="1:6" ht="103.5" customHeight="1">
      <c r="A34" s="9" t="s">
        <v>85</v>
      </c>
      <c r="B34" s="7" t="s">
        <v>84</v>
      </c>
      <c r="C34" s="38">
        <v>1.8</v>
      </c>
      <c r="D34" s="34">
        <v>1.8</v>
      </c>
      <c r="E34" s="34">
        <v>1.8</v>
      </c>
    </row>
    <row r="35" spans="1:6" ht="180" hidden="1">
      <c r="A35" s="9" t="s">
        <v>139</v>
      </c>
      <c r="B35" s="7" t="s">
        <v>140</v>
      </c>
      <c r="C35" s="38">
        <v>0</v>
      </c>
      <c r="D35" s="34">
        <v>0</v>
      </c>
      <c r="E35" s="34">
        <v>0</v>
      </c>
    </row>
    <row r="36" spans="1:6" ht="87.75" customHeight="1">
      <c r="A36" s="9" t="s">
        <v>86</v>
      </c>
      <c r="B36" s="7" t="s">
        <v>64</v>
      </c>
      <c r="C36" s="38">
        <v>6646</v>
      </c>
      <c r="D36" s="38">
        <v>6646</v>
      </c>
      <c r="E36" s="38">
        <v>6646</v>
      </c>
    </row>
    <row r="37" spans="1:6" s="14" customFormat="1" ht="33.75" customHeight="1">
      <c r="A37" s="26" t="s">
        <v>20</v>
      </c>
      <c r="B37" s="12" t="s">
        <v>21</v>
      </c>
      <c r="C37" s="44">
        <f>C38</f>
        <v>994</v>
      </c>
      <c r="D37" s="18">
        <f>D38</f>
        <v>1041</v>
      </c>
      <c r="E37" s="18">
        <f>E38</f>
        <v>1090</v>
      </c>
    </row>
    <row r="38" spans="1:6" ht="24" customHeight="1">
      <c r="A38" s="9" t="s">
        <v>22</v>
      </c>
      <c r="B38" s="7" t="s">
        <v>23</v>
      </c>
      <c r="C38" s="38">
        <v>994</v>
      </c>
      <c r="D38" s="34">
        <v>1041</v>
      </c>
      <c r="E38" s="34">
        <v>1090</v>
      </c>
    </row>
    <row r="39" spans="1:6" s="14" customFormat="1" ht="30.75" customHeight="1">
      <c r="A39" s="26" t="s">
        <v>170</v>
      </c>
      <c r="B39" s="12" t="s">
        <v>93</v>
      </c>
      <c r="C39" s="44">
        <f>C40</f>
        <v>559</v>
      </c>
      <c r="D39" s="18">
        <f>D40</f>
        <v>559</v>
      </c>
      <c r="E39" s="18">
        <f>E40</f>
        <v>559</v>
      </c>
    </row>
    <row r="40" spans="1:6" ht="45">
      <c r="A40" s="9" t="s">
        <v>94</v>
      </c>
      <c r="B40" s="7" t="s">
        <v>95</v>
      </c>
      <c r="C40" s="38">
        <f>559+0</f>
        <v>559</v>
      </c>
      <c r="D40" s="38">
        <v>559</v>
      </c>
      <c r="E40" s="38">
        <v>559</v>
      </c>
    </row>
    <row r="41" spans="1:6" s="14" customFormat="1" ht="28.5">
      <c r="A41" s="26" t="s">
        <v>24</v>
      </c>
      <c r="B41" s="12" t="s">
        <v>25</v>
      </c>
      <c r="C41" s="44">
        <f>C42+C43+C44+C45</f>
        <v>2109</v>
      </c>
      <c r="D41" s="18">
        <f t="shared" ref="D41:E41" si="5">D42+D43+D44+D45</f>
        <v>2109</v>
      </c>
      <c r="E41" s="18">
        <f t="shared" si="5"/>
        <v>2109</v>
      </c>
    </row>
    <row r="42" spans="1:6" ht="100.5" customHeight="1">
      <c r="A42" s="28" t="s">
        <v>96</v>
      </c>
      <c r="B42" s="7" t="s">
        <v>65</v>
      </c>
      <c r="C42" s="38">
        <v>282</v>
      </c>
      <c r="D42" s="38">
        <v>282</v>
      </c>
      <c r="E42" s="38">
        <v>282</v>
      </c>
    </row>
    <row r="43" spans="1:6" ht="58.5" customHeight="1">
      <c r="A43" s="9" t="s">
        <v>88</v>
      </c>
      <c r="B43" s="7" t="s">
        <v>87</v>
      </c>
      <c r="C43" s="38">
        <v>1502</v>
      </c>
      <c r="D43" s="38">
        <v>1502</v>
      </c>
      <c r="E43" s="38">
        <v>1502</v>
      </c>
    </row>
    <row r="44" spans="1:6" ht="61.5" customHeight="1">
      <c r="A44" s="9" t="s">
        <v>105</v>
      </c>
      <c r="B44" s="7" t="s">
        <v>106</v>
      </c>
      <c r="C44" s="38">
        <v>75</v>
      </c>
      <c r="D44" s="38">
        <v>75</v>
      </c>
      <c r="E44" s="38">
        <v>75</v>
      </c>
    </row>
    <row r="45" spans="1:6" ht="93" customHeight="1">
      <c r="A45" s="28" t="s">
        <v>90</v>
      </c>
      <c r="B45" s="7" t="s">
        <v>89</v>
      </c>
      <c r="C45" s="38">
        <f>250+0</f>
        <v>250</v>
      </c>
      <c r="D45" s="38">
        <v>250</v>
      </c>
      <c r="E45" s="38">
        <v>250</v>
      </c>
    </row>
    <row r="46" spans="1:6" s="14" customFormat="1" ht="28.5">
      <c r="A46" s="26" t="s">
        <v>26</v>
      </c>
      <c r="B46" s="12" t="s">
        <v>27</v>
      </c>
      <c r="C46" s="44">
        <f>2670+577</f>
        <v>3247</v>
      </c>
      <c r="D46" s="44">
        <v>2670</v>
      </c>
      <c r="E46" s="44">
        <v>2670</v>
      </c>
    </row>
    <row r="47" spans="1:6" s="15" customFormat="1" ht="28.5" customHeight="1">
      <c r="A47" s="22" t="s">
        <v>28</v>
      </c>
      <c r="B47" s="23" t="s">
        <v>29</v>
      </c>
      <c r="C47" s="44">
        <f>C48+C84+C86+C88</f>
        <v>1572555.9487600001</v>
      </c>
      <c r="D47" s="18">
        <f>D48+D86+D88</f>
        <v>840666.39999999991</v>
      </c>
      <c r="E47" s="18">
        <f>E48+E86+E88</f>
        <v>955878.39999999991</v>
      </c>
    </row>
    <row r="48" spans="1:6" s="17" customFormat="1" ht="47.25">
      <c r="A48" s="30" t="s">
        <v>30</v>
      </c>
      <c r="B48" s="25" t="s">
        <v>31</v>
      </c>
      <c r="C48" s="44">
        <f>C49+C52+C72+C81</f>
        <v>1570067.34876</v>
      </c>
      <c r="D48" s="18">
        <f>D49+D52+D72+D81</f>
        <v>840666.39999999991</v>
      </c>
      <c r="E48" s="18">
        <f>E49+E52+E72+E81</f>
        <v>955878.39999999991</v>
      </c>
      <c r="F48" s="16"/>
    </row>
    <row r="49" spans="1:7" s="13" customFormat="1" ht="31.5">
      <c r="A49" s="29" t="s">
        <v>35</v>
      </c>
      <c r="B49" s="25" t="s">
        <v>32</v>
      </c>
      <c r="C49" s="44">
        <f>C50+C51</f>
        <v>266616.7</v>
      </c>
      <c r="D49" s="37">
        <f t="shared" ref="D49:E49" si="6">D50+D51</f>
        <v>190136.40000000002</v>
      </c>
      <c r="E49" s="37">
        <f t="shared" si="6"/>
        <v>179587.20000000001</v>
      </c>
    </row>
    <row r="50" spans="1:7" ht="45">
      <c r="A50" s="9" t="s">
        <v>49</v>
      </c>
      <c r="B50" s="42" t="s">
        <v>66</v>
      </c>
      <c r="C50" s="38">
        <v>87079</v>
      </c>
      <c r="D50" s="38">
        <v>10549.2</v>
      </c>
      <c r="E50" s="38">
        <v>0</v>
      </c>
    </row>
    <row r="51" spans="1:7" ht="60">
      <c r="A51" s="9" t="s">
        <v>50</v>
      </c>
      <c r="B51" s="42" t="s">
        <v>91</v>
      </c>
      <c r="C51" s="38">
        <v>179537.7</v>
      </c>
      <c r="D51" s="38">
        <v>179587.20000000001</v>
      </c>
      <c r="E51" s="38">
        <v>179587.20000000001</v>
      </c>
    </row>
    <row r="52" spans="1:7" ht="36" customHeight="1">
      <c r="A52" s="30" t="s">
        <v>36</v>
      </c>
      <c r="B52" s="43" t="s">
        <v>33</v>
      </c>
      <c r="C52" s="44">
        <f>SUM(C53:C71)</f>
        <v>762055.04875999992</v>
      </c>
      <c r="D52" s="44">
        <f>SUM(D53:D71)</f>
        <v>117278.2</v>
      </c>
      <c r="E52" s="44">
        <f>SUM(E53:E71)</f>
        <v>242496.2</v>
      </c>
    </row>
    <row r="53" spans="1:7" ht="48.75" customHeight="1">
      <c r="A53" s="6" t="s">
        <v>51</v>
      </c>
      <c r="B53" s="42" t="s">
        <v>118</v>
      </c>
      <c r="C53" s="38">
        <f>37740+4017.9-10248.2</f>
        <v>31509.7</v>
      </c>
      <c r="D53" s="38">
        <v>15120</v>
      </c>
      <c r="E53" s="38">
        <v>55491</v>
      </c>
      <c r="F53" s="52"/>
      <c r="G53" s="53"/>
    </row>
    <row r="54" spans="1:7" ht="108.75" customHeight="1">
      <c r="A54" s="6" t="s">
        <v>126</v>
      </c>
      <c r="B54" s="42" t="s">
        <v>159</v>
      </c>
      <c r="C54" s="38">
        <v>0</v>
      </c>
      <c r="D54" s="38">
        <f>6798.4-6798.4</f>
        <v>0</v>
      </c>
      <c r="E54" s="38">
        <f>6798.4-6798.4</f>
        <v>0</v>
      </c>
    </row>
    <row r="55" spans="1:7" ht="89.25" customHeight="1">
      <c r="A55" s="6" t="s">
        <v>127</v>
      </c>
      <c r="B55" s="7" t="s">
        <v>128</v>
      </c>
      <c r="C55" s="38">
        <v>0</v>
      </c>
      <c r="D55" s="34">
        <f>9803.2-9803.2</f>
        <v>0</v>
      </c>
      <c r="E55" s="34">
        <f>9803.2-9803.2</f>
        <v>0</v>
      </c>
    </row>
    <row r="56" spans="1:7" ht="76.5" customHeight="1">
      <c r="A56" s="6" t="s">
        <v>52</v>
      </c>
      <c r="B56" s="7" t="s">
        <v>92</v>
      </c>
      <c r="C56" s="38">
        <v>18123.2</v>
      </c>
      <c r="D56" s="34">
        <v>15995.5</v>
      </c>
      <c r="E56" s="34">
        <v>15058</v>
      </c>
    </row>
    <row r="57" spans="1:7" ht="116.25" hidden="1" customHeight="1">
      <c r="A57" s="6" t="s">
        <v>107</v>
      </c>
      <c r="B57" s="7" t="s">
        <v>119</v>
      </c>
      <c r="C57" s="38">
        <v>0</v>
      </c>
      <c r="D57" s="34">
        <v>0</v>
      </c>
      <c r="E57" s="34">
        <v>0</v>
      </c>
    </row>
    <row r="58" spans="1:7" ht="78" hidden="1" customHeight="1">
      <c r="A58" s="6" t="s">
        <v>101</v>
      </c>
      <c r="B58" s="7" t="s">
        <v>120</v>
      </c>
      <c r="C58" s="38">
        <v>0</v>
      </c>
      <c r="D58" s="34">
        <v>0</v>
      </c>
      <c r="E58" s="34">
        <v>0</v>
      </c>
    </row>
    <row r="59" spans="1:7" ht="61.5" customHeight="1">
      <c r="A59" s="6" t="s">
        <v>160</v>
      </c>
      <c r="B59" s="7" t="s">
        <v>161</v>
      </c>
      <c r="C59" s="38">
        <v>38733.1</v>
      </c>
      <c r="D59" s="34">
        <v>0</v>
      </c>
      <c r="E59" s="34">
        <v>0</v>
      </c>
    </row>
    <row r="60" spans="1:7" ht="60.75" customHeight="1">
      <c r="A60" s="6" t="s">
        <v>162</v>
      </c>
      <c r="B60" s="7" t="s">
        <v>163</v>
      </c>
      <c r="C60" s="38">
        <v>65104.800000000003</v>
      </c>
      <c r="D60" s="34">
        <v>0</v>
      </c>
      <c r="E60" s="38">
        <v>0</v>
      </c>
    </row>
    <row r="61" spans="1:7" ht="47.25" customHeight="1">
      <c r="A61" s="6" t="s">
        <v>103</v>
      </c>
      <c r="B61" s="7" t="s">
        <v>104</v>
      </c>
      <c r="C61" s="38">
        <f>399.7-399.7</f>
        <v>0</v>
      </c>
      <c r="D61" s="34">
        <v>386.3</v>
      </c>
      <c r="E61" s="38">
        <v>386.3</v>
      </c>
    </row>
    <row r="62" spans="1:7" ht="45">
      <c r="A62" s="6" t="s">
        <v>53</v>
      </c>
      <c r="B62" s="7" t="s">
        <v>67</v>
      </c>
      <c r="C62" s="38">
        <f>6574.1-164.9</f>
        <v>6409.2000000000007</v>
      </c>
      <c r="D62" s="34">
        <v>6383.4</v>
      </c>
      <c r="E62" s="34">
        <v>6196.7</v>
      </c>
    </row>
    <row r="63" spans="1:7" ht="36" customHeight="1">
      <c r="A63" s="6" t="s">
        <v>54</v>
      </c>
      <c r="B63" s="7" t="s">
        <v>121</v>
      </c>
      <c r="C63" s="38">
        <f>4679+63.25291</f>
        <v>4742.2529100000002</v>
      </c>
      <c r="D63" s="34">
        <v>0</v>
      </c>
      <c r="E63" s="34">
        <v>0</v>
      </c>
    </row>
    <row r="64" spans="1:7" ht="0.75" hidden="1" customHeight="1">
      <c r="A64" s="6" t="s">
        <v>108</v>
      </c>
      <c r="B64" s="42" t="s">
        <v>157</v>
      </c>
      <c r="C64" s="38">
        <v>0</v>
      </c>
      <c r="D64" s="34">
        <v>0</v>
      </c>
      <c r="E64" s="34">
        <v>0</v>
      </c>
    </row>
    <row r="65" spans="1:7" ht="49.5" customHeight="1">
      <c r="A65" s="6" t="s">
        <v>109</v>
      </c>
      <c r="B65" s="7" t="s">
        <v>122</v>
      </c>
      <c r="C65" s="38">
        <v>270</v>
      </c>
      <c r="D65" s="38">
        <v>0</v>
      </c>
      <c r="E65" s="38">
        <v>0</v>
      </c>
    </row>
    <row r="66" spans="1:7" ht="0.75" hidden="1" customHeight="1">
      <c r="A66" s="6" t="s">
        <v>146</v>
      </c>
      <c r="B66" s="7" t="s">
        <v>147</v>
      </c>
      <c r="C66" s="38">
        <v>0</v>
      </c>
      <c r="D66" s="38">
        <v>0</v>
      </c>
      <c r="E66" s="38">
        <v>0</v>
      </c>
    </row>
    <row r="67" spans="1:7" ht="75" hidden="1">
      <c r="A67" s="6" t="s">
        <v>142</v>
      </c>
      <c r="B67" s="7" t="s">
        <v>143</v>
      </c>
      <c r="C67" s="38">
        <v>0</v>
      </c>
      <c r="D67" s="38">
        <v>0</v>
      </c>
      <c r="E67" s="38">
        <v>0</v>
      </c>
    </row>
    <row r="68" spans="1:7" ht="42" customHeight="1">
      <c r="A68" s="6" t="s">
        <v>146</v>
      </c>
      <c r="B68" s="7" t="s">
        <v>147</v>
      </c>
      <c r="C68" s="38">
        <f>128284.6+24184</f>
        <v>152468.6</v>
      </c>
      <c r="D68" s="38">
        <v>0</v>
      </c>
      <c r="E68" s="38">
        <v>94843.7</v>
      </c>
    </row>
    <row r="69" spans="1:7" ht="50.25" customHeight="1">
      <c r="A69" s="6" t="s">
        <v>167</v>
      </c>
      <c r="B69" s="7" t="s">
        <v>166</v>
      </c>
      <c r="C69" s="38">
        <v>0</v>
      </c>
      <c r="D69" s="38">
        <v>0</v>
      </c>
      <c r="E69" s="38">
        <v>22000</v>
      </c>
    </row>
    <row r="70" spans="1:7" ht="75">
      <c r="A70" s="6" t="s">
        <v>142</v>
      </c>
      <c r="B70" s="42" t="s">
        <v>168</v>
      </c>
      <c r="C70" s="38">
        <v>53520.1</v>
      </c>
      <c r="D70" s="38">
        <v>0</v>
      </c>
      <c r="E70" s="38">
        <v>0</v>
      </c>
      <c r="F70" s="54"/>
      <c r="G70" s="3"/>
    </row>
    <row r="71" spans="1:7" ht="16.5">
      <c r="A71" s="6" t="s">
        <v>55</v>
      </c>
      <c r="B71" s="7" t="s">
        <v>68</v>
      </c>
      <c r="C71" s="38">
        <f>281265.9+13243.3+0.1+28666.3+44070+11680.3-577.7+13711.3+4429.4-347.8-147-879-213.7-315.2-1117.3-290.5-234.1-69.3-187.5-73-1440.40415</f>
        <v>391174.09584999998</v>
      </c>
      <c r="D71" s="51">
        <f>100559-21166</f>
        <v>79393</v>
      </c>
      <c r="E71" s="51">
        <f>55400.9-6880.4</f>
        <v>48520.5</v>
      </c>
      <c r="G71" s="3"/>
    </row>
    <row r="72" spans="1:7" ht="33" customHeight="1">
      <c r="A72" s="26" t="s">
        <v>37</v>
      </c>
      <c r="B72" s="31" t="s">
        <v>34</v>
      </c>
      <c r="C72" s="44">
        <f>SUM(C73:C80)</f>
        <v>540975.5</v>
      </c>
      <c r="D72" s="44">
        <f t="shared" ref="D72:E72" si="7">SUM(D73:D80)</f>
        <v>533251.79999999993</v>
      </c>
      <c r="E72" s="44">
        <f t="shared" si="7"/>
        <v>533794.99999999988</v>
      </c>
    </row>
    <row r="73" spans="1:7" ht="45">
      <c r="A73" s="9" t="s">
        <v>56</v>
      </c>
      <c r="B73" s="10" t="s">
        <v>69</v>
      </c>
      <c r="C73" s="38">
        <f>500906.5-1985.8</f>
        <v>498920.7</v>
      </c>
      <c r="D73" s="38">
        <v>491197.1</v>
      </c>
      <c r="E73" s="38">
        <v>491197.1</v>
      </c>
    </row>
    <row r="74" spans="1:7" ht="62.25" customHeight="1">
      <c r="A74" s="9" t="s">
        <v>133</v>
      </c>
      <c r="B74" s="10" t="s">
        <v>134</v>
      </c>
      <c r="C74" s="38">
        <v>1414.8</v>
      </c>
      <c r="D74" s="38">
        <v>1543.4</v>
      </c>
      <c r="E74" s="38">
        <v>1597.3</v>
      </c>
    </row>
    <row r="75" spans="1:7" ht="75" customHeight="1">
      <c r="A75" s="9" t="s">
        <v>57</v>
      </c>
      <c r="B75" s="10" t="s">
        <v>70</v>
      </c>
      <c r="C75" s="38">
        <f>4.7-0.1</f>
        <v>4.6000000000000005</v>
      </c>
      <c r="D75" s="38">
        <v>29.7</v>
      </c>
      <c r="E75" s="38">
        <v>4.5</v>
      </c>
    </row>
    <row r="76" spans="1:7" ht="90" hidden="1">
      <c r="A76" s="28" t="s">
        <v>137</v>
      </c>
      <c r="B76" s="45" t="s">
        <v>138</v>
      </c>
      <c r="C76" s="38">
        <v>0</v>
      </c>
      <c r="D76" s="38">
        <v>0</v>
      </c>
      <c r="E76" s="38">
        <v>0</v>
      </c>
    </row>
    <row r="77" spans="1:7" ht="77.25" customHeight="1">
      <c r="A77" s="9" t="s">
        <v>102</v>
      </c>
      <c r="B77" s="10" t="s">
        <v>123</v>
      </c>
      <c r="C77" s="34">
        <v>2041</v>
      </c>
      <c r="D77" s="34">
        <v>2072</v>
      </c>
      <c r="E77" s="34">
        <v>2109.5</v>
      </c>
    </row>
    <row r="78" spans="1:7" ht="123.75" customHeight="1">
      <c r="A78" s="9" t="s">
        <v>58</v>
      </c>
      <c r="B78" s="45" t="s">
        <v>158</v>
      </c>
      <c r="C78" s="38">
        <v>33199.4</v>
      </c>
      <c r="D78" s="38">
        <v>33019.300000000003</v>
      </c>
      <c r="E78" s="38">
        <v>33496.300000000003</v>
      </c>
    </row>
    <row r="79" spans="1:7" ht="30" customHeight="1">
      <c r="A79" s="9" t="s">
        <v>59</v>
      </c>
      <c r="B79" s="10" t="s">
        <v>71</v>
      </c>
      <c r="C79" s="34">
        <v>4667.8999999999996</v>
      </c>
      <c r="D79" s="34">
        <v>4663.2</v>
      </c>
      <c r="E79" s="34">
        <v>4663.2</v>
      </c>
    </row>
    <row r="80" spans="1:7" ht="22.5" customHeight="1">
      <c r="A80" s="9" t="s">
        <v>164</v>
      </c>
      <c r="B80" s="10" t="s">
        <v>165</v>
      </c>
      <c r="C80" s="38">
        <v>727.1</v>
      </c>
      <c r="D80" s="34">
        <v>727.1</v>
      </c>
      <c r="E80" s="34">
        <v>727.1</v>
      </c>
    </row>
    <row r="81" spans="1:5" ht="31.5">
      <c r="A81" s="26" t="s">
        <v>124</v>
      </c>
      <c r="B81" s="25" t="s">
        <v>125</v>
      </c>
      <c r="C81" s="18">
        <f>C82+C83</f>
        <v>420.1</v>
      </c>
      <c r="D81" s="18">
        <f t="shared" ref="D81:E81" si="8">D82+D83</f>
        <v>0</v>
      </c>
      <c r="E81" s="18">
        <f t="shared" si="8"/>
        <v>0</v>
      </c>
    </row>
    <row r="82" spans="1:5" ht="31.5" customHeight="1">
      <c r="A82" s="9" t="s">
        <v>131</v>
      </c>
      <c r="B82" s="10" t="s">
        <v>132</v>
      </c>
      <c r="C82" s="32">
        <f>0+133.3</f>
        <v>133.30000000000001</v>
      </c>
      <c r="D82" s="34">
        <v>0</v>
      </c>
      <c r="E82" s="34">
        <v>0</v>
      </c>
    </row>
    <row r="83" spans="1:5" ht="33.75" customHeight="1">
      <c r="A83" s="9" t="s">
        <v>129</v>
      </c>
      <c r="B83" s="10" t="s">
        <v>130</v>
      </c>
      <c r="C83" s="34">
        <f>200+86.8</f>
        <v>286.8</v>
      </c>
      <c r="D83" s="34">
        <v>0</v>
      </c>
      <c r="E83" s="34">
        <v>0</v>
      </c>
    </row>
    <row r="84" spans="1:5" ht="32.25" customHeight="1">
      <c r="A84" s="24" t="s">
        <v>154</v>
      </c>
      <c r="B84" s="19" t="s">
        <v>144</v>
      </c>
      <c r="C84" s="46">
        <f>C85</f>
        <v>0</v>
      </c>
      <c r="D84" s="18">
        <v>0</v>
      </c>
      <c r="E84" s="18">
        <v>0</v>
      </c>
    </row>
    <row r="85" spans="1:5" ht="46.5" customHeight="1">
      <c r="A85" s="47" t="s">
        <v>145</v>
      </c>
      <c r="B85" s="10" t="s">
        <v>141</v>
      </c>
      <c r="C85" s="32">
        <v>0</v>
      </c>
      <c r="D85" s="34">
        <v>0</v>
      </c>
      <c r="E85" s="34">
        <v>0</v>
      </c>
    </row>
    <row r="86" spans="1:5" s="20" customFormat="1" ht="31.5">
      <c r="A86" s="24" t="s">
        <v>155</v>
      </c>
      <c r="B86" s="19" t="s">
        <v>110</v>
      </c>
      <c r="C86" s="18">
        <f>C87</f>
        <v>1353.1519999999998</v>
      </c>
      <c r="D86" s="18">
        <f t="shared" ref="D86:E86" si="9">D87</f>
        <v>0</v>
      </c>
      <c r="E86" s="18">
        <f t="shared" si="9"/>
        <v>0</v>
      </c>
    </row>
    <row r="87" spans="1:5" ht="45" customHeight="1">
      <c r="A87" s="9" t="s">
        <v>111</v>
      </c>
      <c r="B87" s="11" t="s">
        <v>112</v>
      </c>
      <c r="C87" s="38">
        <f>380.9+700.2-7.948+280</f>
        <v>1353.1519999999998</v>
      </c>
      <c r="D87" s="34">
        <v>0</v>
      </c>
      <c r="E87" s="34">
        <v>0</v>
      </c>
    </row>
    <row r="88" spans="1:5" ht="16.5">
      <c r="A88" s="26" t="s">
        <v>156</v>
      </c>
      <c r="B88" s="40" t="s">
        <v>135</v>
      </c>
      <c r="C88" s="18">
        <f>C89</f>
        <v>1135.4480000000001</v>
      </c>
      <c r="D88" s="18">
        <f t="shared" ref="D88:E88" si="10">D89</f>
        <v>0</v>
      </c>
      <c r="E88" s="18">
        <f t="shared" si="10"/>
        <v>0</v>
      </c>
    </row>
    <row r="89" spans="1:5" ht="45">
      <c r="A89" s="41" t="s">
        <v>169</v>
      </c>
      <c r="B89" s="11" t="s">
        <v>136</v>
      </c>
      <c r="C89" s="38">
        <f>0+1127.5+7.948</f>
        <v>1135.4480000000001</v>
      </c>
      <c r="D89" s="34">
        <v>0</v>
      </c>
      <c r="E89" s="34">
        <v>0</v>
      </c>
    </row>
    <row r="90" spans="1:5" s="13" customFormat="1" ht="27.75" customHeight="1">
      <c r="A90" s="56" t="s">
        <v>114</v>
      </c>
      <c r="B90" s="57"/>
      <c r="C90" s="44">
        <f>C7+C47</f>
        <v>2202102.0487600002</v>
      </c>
      <c r="D90" s="50">
        <f>D7+D47</f>
        <v>1465812.4</v>
      </c>
      <c r="E90" s="18">
        <f>E7+E47</f>
        <v>1614616.4</v>
      </c>
    </row>
    <row r="91" spans="1:5" ht="15.75">
      <c r="D91" s="2"/>
      <c r="E91" s="2"/>
    </row>
    <row r="92" spans="1:5">
      <c r="D92" s="3"/>
      <c r="E92" s="3"/>
    </row>
    <row r="95" spans="1:5">
      <c r="D95" s="3"/>
      <c r="E95" s="3"/>
    </row>
    <row r="96" spans="1:5">
      <c r="D96" s="3"/>
      <c r="E96" s="3"/>
    </row>
    <row r="100" spans="3:3">
      <c r="C100" s="3"/>
    </row>
  </sheetData>
  <mergeCells count="4">
    <mergeCell ref="A3:E3"/>
    <mergeCell ref="A90:B90"/>
    <mergeCell ref="C1:E1"/>
    <mergeCell ref="C2:E2"/>
  </mergeCells>
  <hyperlinks>
    <hyperlink ref="B18" location="Par31974" tooltip="&lt;5&gt; По указанному коду учитываются доходы от налога, взимаемого в связи с применением патентной системы налогообложения, зачисляемого в бюджеты муниципальных районов, поселений муниципальных районов (в случае установления муниципальными правовыми актами с" display="Par31974"/>
  </hyperlinks>
  <pageMargins left="1.1811023622047245" right="0.39370078740157483" top="0.78740157480314965" bottom="0.78740157480314965" header="0" footer="0"/>
  <pageSetup paperSize="9" scale="70" fitToHeight="1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25-27</vt:lpstr>
      <vt:lpstr>'доходы 25-27'!Заголовки_для_печати</vt:lpstr>
      <vt:lpstr>'доходы 25-27'!Область_печати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bud6</dc:creator>
  <cp:lastModifiedBy>Ж.Л. Бобыкина</cp:lastModifiedBy>
  <cp:lastPrinted>2025-07-11T06:51:46Z</cp:lastPrinted>
  <dcterms:created xsi:type="dcterms:W3CDTF">2018-08-09T07:23:17Z</dcterms:created>
  <dcterms:modified xsi:type="dcterms:W3CDTF">2025-07-11T06:51:48Z</dcterms:modified>
</cp:coreProperties>
</file>